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3" activeTab="18"/>
  </bookViews>
  <sheets>
    <sheet name="Argile" sheetId="1" r:id="rId1"/>
    <sheet name="Cantine" sheetId="2" r:id="rId2"/>
    <sheet name="car 1" sheetId="3" r:id="rId3"/>
    <sheet name="Taxi" sheetId="4" r:id="rId4"/>
    <sheet name="Taxi 2" sheetId="5" r:id="rId5"/>
    <sheet name="Taxi 3" sheetId="6" r:id="rId6"/>
    <sheet name="Carré magique + (1)" sheetId="7" r:id="rId7"/>
    <sheet name="Carré magique + (2)" sheetId="8" r:id="rId8"/>
    <sheet name="Carré magique x" sheetId="9" r:id="rId9"/>
    <sheet name="Consécutifs 1" sheetId="10" r:id="rId10"/>
    <sheet name="Consécutifs 2" sheetId="11" r:id="rId11"/>
    <sheet name="Heure (1)" sheetId="12" r:id="rId12"/>
    <sheet name="Heure (2)" sheetId="13" r:id="rId13"/>
    <sheet name="Date 1" sheetId="14" r:id="rId14"/>
    <sheet name="Date 2" sheetId="15" r:id="rId15"/>
    <sheet name="Devine 1" sheetId="16" r:id="rId16"/>
    <sheet name="Devine 2" sheetId="17" r:id="rId17"/>
    <sheet name="Devine 3" sheetId="18" r:id="rId18"/>
    <sheet name="Devine 4" sheetId="19" r:id="rId19"/>
    <sheet name="Devine 5" sheetId="20" r:id="rId20"/>
    <sheet name="Division 1" sheetId="21" r:id="rId21"/>
    <sheet name="Division 2" sheetId="22" r:id="rId22"/>
    <sheet name="Fleurs" sheetId="23" r:id="rId23"/>
    <sheet name="Locations A voir" sheetId="24" r:id="rId24"/>
    <sheet name="Euro" sheetId="25" r:id="rId25"/>
    <sheet name="Rosiers 1" sheetId="26" r:id="rId26"/>
    <sheet name="Rosiers 2" sheetId="27" r:id="rId27"/>
  </sheets>
  <definedNames/>
  <calcPr fullCalcOnLoad="1"/>
</workbook>
</file>

<file path=xl/sharedStrings.xml><?xml version="1.0" encoding="utf-8"?>
<sst xmlns="http://schemas.openxmlformats.org/spreadsheetml/2006/main" count="819" uniqueCount="259">
  <si>
    <t>Argile</t>
  </si>
  <si>
    <t>L’école veut acheter de l’argile, elle peut s’adresser :</t>
  </si>
  <si>
    <t>- au magasin A qui la vend 0,61€ le kg</t>
  </si>
  <si>
    <t>- au magasin B qi la vend 0,46 € le kg + le port (1,5 € jusqu’à 10 kg et 3 € au delà)</t>
  </si>
  <si>
    <t>- au magasin C qui vend le sac de 5 kg à 2,5 €</t>
  </si>
  <si>
    <t>1) Je dois acheter 9kg d'argile, quel est le magasin le plus intéressant ?
2) Même question pour 2kg puis 300kg.
3) Combien de kg d’argile pourrai-je acheter avec 15, 210 et 2 € ? 
Aide-toi en remplissant les cases bleues.</t>
  </si>
  <si>
    <t>magasin A</t>
  </si>
  <si>
    <t>magasin B</t>
  </si>
  <si>
    <t>magasin C</t>
  </si>
  <si>
    <t>kg</t>
  </si>
  <si>
    <t>0,61 € le kg</t>
  </si>
  <si>
    <t>0,46 € le kg</t>
  </si>
  <si>
    <t>+ port 1,5 € si &lt; 10kg
3€ si &gt; 10kg</t>
  </si>
  <si>
    <t>Total</t>
  </si>
  <si>
    <t>sac 5 kg : 2,50 €</t>
  </si>
  <si>
    <t>CANTINE</t>
  </si>
  <si>
    <t xml:space="preserve">Choisis une entrée, une viande, un légume et un dessert ; </t>
  </si>
  <si>
    <t>Messages d'erreur</t>
  </si>
  <si>
    <t xml:space="preserve"> le prix du repas est de 1,64 € ; il ne faut pas le dépasser.</t>
  </si>
  <si>
    <t>prix</t>
  </si>
  <si>
    <t>nombre</t>
  </si>
  <si>
    <t>montant</t>
  </si>
  <si>
    <t>ENTREES</t>
  </si>
  <si>
    <t>carottes</t>
  </si>
  <si>
    <t>friand</t>
  </si>
  <si>
    <t>betteraves</t>
  </si>
  <si>
    <t>sardines</t>
  </si>
  <si>
    <t>saucisson</t>
  </si>
  <si>
    <t>VIANDES</t>
  </si>
  <si>
    <t>steack haché</t>
  </si>
  <si>
    <t>côtelette</t>
  </si>
  <si>
    <t>poisson</t>
  </si>
  <si>
    <t>saucisse</t>
  </si>
  <si>
    <t>LEGUMES</t>
  </si>
  <si>
    <t>frites</t>
  </si>
  <si>
    <t>laitue</t>
  </si>
  <si>
    <t>haricots verts</t>
  </si>
  <si>
    <t>flageolets</t>
  </si>
  <si>
    <t>DESSERTS</t>
  </si>
  <si>
    <t>yaourt</t>
  </si>
  <si>
    <t>fruit</t>
  </si>
  <si>
    <t>éclair</t>
  </si>
  <si>
    <t>fromage</t>
  </si>
  <si>
    <t>TOTAL</t>
  </si>
  <si>
    <t>Montant à atteindre</t>
  </si>
  <si>
    <t>Reste</t>
  </si>
  <si>
    <t>car 1</t>
  </si>
  <si>
    <t xml:space="preserve">Ex n°1 : </t>
  </si>
  <si>
    <t>Notre école doit faire un voyage à Paris qui durera 6 jours.
Mesure, sur la carte, la distance aller-retour. En s'adressant à la société A, combien coûtera le voyage ? Que remarques-tu ?</t>
  </si>
  <si>
    <t>Ex n°2 :</t>
  </si>
  <si>
    <t>Notre école peut dépenser jusqu'à 2000 € pour son voyage  de 6 jours à Paris.
Renseigne les cases bleues et indique quelle est la société la plus intéressante pour faire un maximum de visites autour de Paris.</t>
  </si>
  <si>
    <t>immobilisation du car / jour</t>
  </si>
  <si>
    <t>nombre de jours</t>
  </si>
  <si>
    <t>prix au km</t>
  </si>
  <si>
    <t>nombre de km</t>
  </si>
  <si>
    <t>prix total</t>
  </si>
  <si>
    <t>société A</t>
  </si>
  <si>
    <t>société B</t>
  </si>
  <si>
    <t>société C</t>
  </si>
  <si>
    <t>TAXI</t>
  </si>
  <si>
    <t>M. Durand doit faire un trajet en taxi de  50 km autour de chez elle</t>
  </si>
  <si>
    <t>Mme Huet doit faire un trajet en taxi de  220 km autour de chez elle</t>
  </si>
  <si>
    <t>M. Boutboul doit faire un trajet en taxi de  220 km autour de chez elle en 2 jours</t>
  </si>
  <si>
    <t>Mme Ramirez doit faire un trajet en taxi de  50 km autour de chez elle</t>
  </si>
  <si>
    <t>Nombre jours:</t>
  </si>
  <si>
    <t>Nombre kilomètres:</t>
  </si>
  <si>
    <t>Forfait minimum</t>
  </si>
  <si>
    <t>prix à la journée</t>
  </si>
  <si>
    <t>Nombre de Km</t>
  </si>
  <si>
    <t>Nombre de jours</t>
  </si>
  <si>
    <t>Montant</t>
  </si>
  <si>
    <t>Formule rouge</t>
  </si>
  <si>
    <t>Formule jaune</t>
  </si>
  <si>
    <t>Formule bleue</t>
  </si>
  <si>
    <t xml:space="preserve">Réponses : </t>
  </si>
  <si>
    <t xml:space="preserve">M. Durand doit utiliser la formule </t>
  </si>
  <si>
    <t xml:space="preserve">Mme Huet doit utiliser la formule </t>
  </si>
  <si>
    <t xml:space="preserve">M. Boutboul doit utiliser la formule </t>
  </si>
  <si>
    <t xml:space="preserve">Mme Ramirez doit utiliser la formule </t>
  </si>
  <si>
    <t>TAXI 2</t>
  </si>
  <si>
    <t>Mme Durand doit se faire porter dans la journée à 50 km de chez elle</t>
  </si>
  <si>
    <t>M. Huet va utiliser le taxi 3 jours et parcourir 450 km.</t>
  </si>
  <si>
    <t xml:space="preserve">1) Pour 1 journée, à partir de combien de kilomètres la formule bleue devient-elle plus intéressante que les autres ? </t>
  </si>
  <si>
    <t xml:space="preserve">Réponse : </t>
  </si>
  <si>
    <t>2) Quand est-il rentable d'utiliser la formule jaune ?</t>
  </si>
  <si>
    <t>KM</t>
  </si>
  <si>
    <t>Formule Jaune</t>
  </si>
  <si>
    <t>1er essai</t>
  </si>
  <si>
    <t>2e essai</t>
  </si>
  <si>
    <t>3e essai</t>
  </si>
  <si>
    <t>4e essai</t>
  </si>
  <si>
    <t>5e essai</t>
  </si>
  <si>
    <t>6e essai</t>
  </si>
  <si>
    <t>7e essai</t>
  </si>
  <si>
    <t>8e essai</t>
  </si>
  <si>
    <t>9e essai</t>
  </si>
  <si>
    <t>10e essai</t>
  </si>
  <si>
    <t>11e essai</t>
  </si>
  <si>
    <t>12e essai</t>
  </si>
  <si>
    <t>13e essai</t>
  </si>
  <si>
    <t>14e essai</t>
  </si>
  <si>
    <t>15e essai</t>
  </si>
  <si>
    <t>TAXI 3</t>
  </si>
  <si>
    <t>Je dois partir 2 jours découvrir la Corse.. Aide-moi à choisir une formule parmi celle proposées par mon agence de voyages.</t>
  </si>
  <si>
    <t xml:space="preserve">Si je pars 2 jours, </t>
  </si>
  <si>
    <t>entre</t>
  </si>
  <si>
    <t>km et</t>
  </si>
  <si>
    <t>km la formule rouge est la plus intéressante,</t>
  </si>
  <si>
    <t>km la formule jaune est la plus intéressante,</t>
  </si>
  <si>
    <t>km la formule bleue est la plus intéressante.</t>
  </si>
  <si>
    <t>CARRE magique +</t>
  </si>
  <si>
    <t>Remplis les cases bleues pour que tous les nombres des cases jaunes soient égaux à 24.
Attention, les nombres placés dans les cases bleues s'additionnent pour donner les nombres des cases jaunes.</t>
  </si>
  <si>
    <t>à</t>
  </si>
  <si>
    <t>â</t>
  </si>
  <si>
    <r>
      <t xml:space="preserve">Remplis les cases bleues pour que tous les nombres des cases jaunes soient égaux à </t>
    </r>
    <r>
      <rPr>
        <b/>
        <sz val="14"/>
        <color indexed="12"/>
        <rFont val="Arial"/>
        <family val="2"/>
      </rPr>
      <t xml:space="preserve">24.
</t>
    </r>
    <r>
      <rPr>
        <sz val="14"/>
        <color indexed="12"/>
        <rFont val="Arial"/>
        <family val="2"/>
      </rPr>
      <t>Attention, les nombres placés dans les cases bleues s'additionnent pour donner les nombres des cases jaunes.</t>
    </r>
  </si>
  <si>
    <t>å</t>
  </si>
  <si>
    <t>æ</t>
  </si>
  <si>
    <t>CARRE magique X</t>
  </si>
  <si>
    <t>Remplis les cases bleues pour que tous les nombres des cases jaunes soient identiques.
Attention, les nombres placés dans les cases bleues  doivent être différents et ils se multiplient pour donner les nombres des cases jaunes.</t>
  </si>
  <si>
    <t>Somme de nombres consécutifs</t>
  </si>
  <si>
    <t>Trouve les 3 nombres consécutifs dont la somme est 150.</t>
  </si>
  <si>
    <t>Pour faire des essais place le 1er nombre dans la colonne bleue.</t>
  </si>
  <si>
    <t>Réponse :</t>
  </si>
  <si>
    <t>+</t>
  </si>
  <si>
    <t>=</t>
  </si>
  <si>
    <t>Même question avec 732 .</t>
  </si>
  <si>
    <t>Même question avec 178.</t>
  </si>
  <si>
    <t xml:space="preserve">Exemple : </t>
  </si>
  <si>
    <t>nombre choisi</t>
  </si>
  <si>
    <t>nombre suivant</t>
  </si>
  <si>
    <t xml:space="preserve">nombre suivant </t>
  </si>
  <si>
    <t xml:space="preserve">somme </t>
  </si>
  <si>
    <t>Produit de nombres consécutifs</t>
  </si>
  <si>
    <t>Trouve les 3 nombres consécutifs dont le produit est 2184.</t>
  </si>
  <si>
    <t>Réponse 1 :</t>
  </si>
  <si>
    <t>x</t>
  </si>
  <si>
    <t>Même question pour 13 800.</t>
  </si>
  <si>
    <t>Réponse 2 :</t>
  </si>
  <si>
    <t>Même question pour 1 300.</t>
  </si>
  <si>
    <t>Réponse 3 :</t>
  </si>
  <si>
    <t>ex :</t>
  </si>
  <si>
    <t>produit</t>
  </si>
  <si>
    <t>HEURE 1</t>
  </si>
  <si>
    <t>Dans les cases bleues écris un nombre inférieur à 1440. Etudie les heures qui s'affichent à droite du nombre proposé.
Quelle unité faut-il donner à ce nombre ?</t>
  </si>
  <si>
    <t>Nombres de 0 à 1440</t>
  </si>
  <si>
    <t>Heures</t>
  </si>
  <si>
    <t>HEURE 2</t>
  </si>
  <si>
    <t>(Pour cet exercice, utiliser Excel plutôt qu'OpenOffice ou LibreOffice)</t>
  </si>
  <si>
    <t>Dans les cases bleues écris un nombre inférieur à 1. Etudie les heures qui s'affichent à droite du nombre proposé.</t>
  </si>
  <si>
    <t>Quelle unité faut-il donner à ce nombre ?</t>
  </si>
  <si>
    <t>Que se passe-t-il quand tu utilises des nombres décimaux supérieurs à 1 ?</t>
  </si>
  <si>
    <t>Nombre de 0 à 1</t>
  </si>
  <si>
    <t>DATE 1</t>
  </si>
  <si>
    <t>Dans les cases bleues écris une date sous la forme 12/05/00 ( jour / mois / année) ou 12 mai 2000.</t>
  </si>
  <si>
    <t>1) Que représentent les nombres verts ?</t>
  </si>
  <si>
    <t>1) Que représentent les nombres rouges ?</t>
  </si>
  <si>
    <t>2) Explique les différences entre les 2 tableaux.</t>
  </si>
  <si>
    <t>Année du</t>
  </si>
  <si>
    <t>au</t>
  </si>
  <si>
    <t>jour</t>
  </si>
  <si>
    <t>DATE 2</t>
  </si>
  <si>
    <t>Dans les cases bleues écris une date sous la forme 12/05/00 (jour/mois/année) ou 12 mai 2000.</t>
  </si>
  <si>
    <t>1) Etudie les nombres qui s'affichent à droite de la date proposée. 
A quelle date correspond le nombre 1 ?</t>
  </si>
  <si>
    <t>DEVINE 1</t>
  </si>
  <si>
    <t>Tu dois placer un nombre par colonne. 
Sur chaque ligne, 2 de ces nombres vont être additionnés pour obtenir le résultat.
En faisant plusieurs essais, devine dans quelles colonnes ils sont.</t>
  </si>
  <si>
    <t xml:space="preserve">Colonnes </t>
  </si>
  <si>
    <t xml:space="preserve">et </t>
  </si>
  <si>
    <t>Ê</t>
  </si>
  <si>
    <t xml:space="preserve">colonne </t>
  </si>
  <si>
    <t xml:space="preserve">obtenu </t>
  </si>
  <si>
    <t>ð</t>
  </si>
  <si>
    <t>DEVINE 2</t>
  </si>
  <si>
    <t>colonne</t>
  </si>
  <si>
    <t>obtenu</t>
  </si>
  <si>
    <t>DEVINE 3</t>
  </si>
  <si>
    <t>Tu dois placer un nombre par colonne. 
Sur chaque ligne, 3 de ces nombres vont être additionnés pour obtenir le résultat.
En faisant plusieurs essais, devine dans quelles colonnes ils sont.</t>
  </si>
  <si>
    <t>DEVINE 4</t>
  </si>
  <si>
    <t>DEVINE 5</t>
  </si>
  <si>
    <r>
      <t xml:space="preserve">Devine les nombres qui permettent de  trouver le résultat du type 
</t>
    </r>
    <r>
      <rPr>
        <b/>
        <sz val="14"/>
        <color indexed="21"/>
        <rFont val="Arial"/>
        <family val="2"/>
      </rPr>
      <t>"Nombre a"</t>
    </r>
    <r>
      <rPr>
        <sz val="14"/>
        <color indexed="12"/>
        <rFont val="Arial"/>
        <family val="2"/>
      </rPr>
      <t xml:space="preserve"> x 3 + </t>
    </r>
    <r>
      <rPr>
        <b/>
        <sz val="14"/>
        <color indexed="21"/>
        <rFont val="Arial"/>
        <family val="2"/>
      </rPr>
      <t>"Nombre b"</t>
    </r>
  </si>
  <si>
    <t>Tu dois placer un nombre par colonne.
Seuls 2 de ces nombres sont utiles pour trouver le résultat.</t>
  </si>
  <si>
    <t>Dans quelles colonnes sont-ils?</t>
  </si>
  <si>
    <t>DIVISION</t>
  </si>
  <si>
    <t>Par essais successifs dans la colonne bleue, trouve le résultat de l'opération suivante :</t>
  </si>
  <si>
    <t>proposé</t>
  </si>
  <si>
    <t>nombre de réponses</t>
  </si>
  <si>
    <t>trouve la réponse juste</t>
  </si>
  <si>
    <t>X</t>
  </si>
  <si>
    <t>Dans la colonne jaune il faut trouver :</t>
  </si>
  <si>
    <t>Opération à effectuer :</t>
  </si>
  <si>
    <t>divisé par</t>
  </si>
  <si>
    <t>soit</t>
  </si>
  <si>
    <t>multiplié par</t>
  </si>
  <si>
    <t>?</t>
  </si>
  <si>
    <t>FLEURS</t>
  </si>
  <si>
    <t>ex n°1</t>
  </si>
  <si>
    <t>Mme Dupont compte dépenser en fleurs 76 €.</t>
  </si>
  <si>
    <t>Que peut-elle acheter ?</t>
  </si>
  <si>
    <t>ex n°2</t>
  </si>
  <si>
    <t>Mme Dupont a dépensé 41,40 €.</t>
  </si>
  <si>
    <t>Qu'a-t-elle acheté ?</t>
  </si>
  <si>
    <t>ex n°3</t>
  </si>
  <si>
    <t>Mme Dupont veut acheter au moins une fleur de chaque espèce et possède 75€. Peut-elle le faire ?</t>
  </si>
  <si>
    <t>Quand tu as trouvé une solution au premier exercice, efface les nombres et passe à l'exercice n°2.</t>
  </si>
  <si>
    <t>Désignation</t>
  </si>
  <si>
    <t>total</t>
  </si>
  <si>
    <t>clématite</t>
  </si>
  <si>
    <t>hortensia</t>
  </si>
  <si>
    <t>genêt</t>
  </si>
  <si>
    <t>tulipier</t>
  </si>
  <si>
    <t>rosier "Alinka"</t>
  </si>
  <si>
    <t>rosier "Aigle"</t>
  </si>
  <si>
    <t>rosier "Mondiale"</t>
  </si>
  <si>
    <t>rosier tige</t>
  </si>
  <si>
    <t>mini rosier</t>
  </si>
  <si>
    <t>Total dépensé</t>
  </si>
  <si>
    <t>Somme restante</t>
  </si>
  <si>
    <t xml:space="preserve">Location </t>
  </si>
  <si>
    <t xml:space="preserve">ex n°1 </t>
  </si>
  <si>
    <t xml:space="preserve">Choisir la voiture la moins chère pour </t>
  </si>
  <si>
    <t xml:space="preserve">jours et </t>
  </si>
  <si>
    <t>km</t>
  </si>
  <si>
    <t xml:space="preserve">ex n°2 </t>
  </si>
  <si>
    <t xml:space="preserve">Lorsqu'il a loué une Clio à Paris, M. Durand a dépensé </t>
  </si>
  <si>
    <t>Combien de jours est-il resté s'il a fait moins de 300 km ? (Donner une fourchette)</t>
  </si>
  <si>
    <t>voitures</t>
  </si>
  <si>
    <t>prix/jour</t>
  </si>
  <si>
    <t>prix du Km</t>
  </si>
  <si>
    <t>de jours</t>
  </si>
  <si>
    <t>de Km</t>
  </si>
  <si>
    <t>à payer</t>
  </si>
  <si>
    <t>Clio</t>
  </si>
  <si>
    <t>Ax</t>
  </si>
  <si>
    <t>EUROS</t>
  </si>
  <si>
    <t>Il te reste</t>
  </si>
  <si>
    <t xml:space="preserve"> que tu n'as pas changés à la banque. Que peux-tu acheter ?</t>
  </si>
  <si>
    <t>lait</t>
  </si>
  <si>
    <t>poulet (kg)</t>
  </si>
  <si>
    <t>bonbons</t>
  </si>
  <si>
    <t>gâteaux</t>
  </si>
  <si>
    <t>bananes</t>
  </si>
  <si>
    <t>pommes de terre</t>
  </si>
  <si>
    <t>chocolat</t>
  </si>
  <si>
    <t>sirop</t>
  </si>
  <si>
    <t>Convertisseur Euros --&gt; Francs</t>
  </si>
  <si>
    <t>Convertisseur Francs --&gt; Euros</t>
  </si>
  <si>
    <t>€</t>
  </si>
  <si>
    <t>F</t>
  </si>
  <si>
    <t>ROSIER</t>
  </si>
  <si>
    <t>M. Durand veut acheter une dizaine de rosiers. Combien cela lui coûtera-t-il ?</t>
  </si>
  <si>
    <t>Mme Y a acheté 9 rosiers et sa voisine 11. Combien ont-elles payé?</t>
  </si>
  <si>
    <t>Renseigne la case bleue.</t>
  </si>
  <si>
    <t>de 1 à 9</t>
  </si>
  <si>
    <t>de 10 à 49</t>
  </si>
  <si>
    <t>de 50 à 99</t>
  </si>
  <si>
    <t>plus de 99</t>
  </si>
  <si>
    <t xml:space="preserve">montant </t>
  </si>
  <si>
    <t>ROSIER 2</t>
  </si>
  <si>
    <t>Mme Y a acheté 9 rosiers et sa voisine 10. Combien ont-elles payé?</t>
  </si>
  <si>
    <t>frais de port</t>
  </si>
</sst>
</file>

<file path=xl/styles.xml><?xml version="1.0" encoding="utf-8"?>
<styleSheet xmlns="http://schemas.openxmlformats.org/spreadsheetml/2006/main">
  <numFmts count="18">
    <numFmt numFmtId="164" formatCode="GENERAL"/>
    <numFmt numFmtId="165" formatCode="\$#,##0_);&quot;($&quot;#,##0\)"/>
    <numFmt numFmtId="166" formatCode="@"/>
    <numFmt numFmtId="167" formatCode="_(\$* #,##0.00_);_(\$* \(#,##0.00\);_(\$* \-??_);_(@_)"/>
    <numFmt numFmtId="168" formatCode="_-* #,##0.00\ [$€-1]_-;\-* #,##0.00\ [$€-1]_-;_-* \-??\ [$€-1]_-"/>
    <numFmt numFmtId="169" formatCode="\$#,##0.00_);&quot;($&quot;#,##0.00\)"/>
    <numFmt numFmtId="170" formatCode="#,##0.00&quot; F&quot;"/>
    <numFmt numFmtId="171" formatCode="D\-MMM"/>
    <numFmt numFmtId="172" formatCode="HH&quot;h &quot;MM&quot;mn &quot;SS&quot;s &quot;"/>
    <numFmt numFmtId="173" formatCode="DD&quot; j &quot;HH&quot; h &quot;MM&quot; mn &quot;SS&quot; s &quot;"/>
    <numFmt numFmtId="174" formatCode="D\ MMMM\ YYYY;@"/>
    <numFmt numFmtId="175" formatCode="DD/MM/YYYY"/>
    <numFmt numFmtId="176" formatCode="0"/>
    <numFmt numFmtId="177" formatCode="#,##0"/>
    <numFmt numFmtId="178" formatCode="_-* #,##0.00&quot; €&quot;_-;\-* #,##0.00&quot; €&quot;_-;_-* \-??&quot; €&quot;_-;_-@_-"/>
    <numFmt numFmtId="179" formatCode="#,##0.00\ [$€-1]"/>
    <numFmt numFmtId="180" formatCode="_-* #,##0.00\ [$€-1]_-;\-* #,##0.00\ [$€-1]_-;_-* \-??\ [$€-1]_-;_-@_-"/>
    <numFmt numFmtId="181" formatCode="_-* #,##0.00&quot; F&quot;_-;\-* #,##0.00&quot; F&quot;_-;_-* \-??&quot; F&quot;_-;_-@_-"/>
  </numFmts>
  <fonts count="50">
    <font>
      <sz val="10"/>
      <name val="Arial"/>
      <family val="2"/>
    </font>
    <font>
      <sz val="16"/>
      <color indexed="10"/>
      <name val="Arial"/>
      <family val="2"/>
    </font>
    <font>
      <sz val="12"/>
      <name val="Arial"/>
      <family val="2"/>
    </font>
    <font>
      <sz val="12"/>
      <color indexed="12"/>
      <name val="Arial"/>
      <family val="2"/>
    </font>
    <font>
      <sz val="14"/>
      <color indexed="12"/>
      <name val="Times New Roman"/>
      <family val="1"/>
    </font>
    <font>
      <sz val="12"/>
      <color indexed="17"/>
      <name val="Arial"/>
      <family val="2"/>
    </font>
    <font>
      <sz val="10"/>
      <color indexed="17"/>
      <name val="Arial"/>
      <family val="2"/>
    </font>
    <font>
      <sz val="12"/>
      <color indexed="12"/>
      <name val="Times New Roman"/>
      <family val="1"/>
    </font>
    <font>
      <sz val="14"/>
      <name val="Arial"/>
      <family val="2"/>
    </font>
    <font>
      <b/>
      <sz val="12"/>
      <color indexed="10"/>
      <name val="Arial"/>
      <family val="2"/>
    </font>
    <font>
      <b/>
      <sz val="12"/>
      <name val="Arial"/>
      <family val="2"/>
    </font>
    <font>
      <sz val="10"/>
      <color indexed="8"/>
      <name val="Arial"/>
      <family val="2"/>
    </font>
    <font>
      <sz val="8"/>
      <color indexed="8"/>
      <name val="Arial"/>
      <family val="2"/>
    </font>
    <font>
      <b/>
      <sz val="16"/>
      <color indexed="10"/>
      <name val="Arial"/>
      <family val="2"/>
    </font>
    <font>
      <b/>
      <sz val="10"/>
      <name val="Arial"/>
      <family val="2"/>
    </font>
    <font>
      <sz val="10"/>
      <name val="Times New Roman"/>
      <family val="1"/>
    </font>
    <font>
      <sz val="12"/>
      <name val="Times New Roman"/>
      <family val="1"/>
    </font>
    <font>
      <sz val="10"/>
      <color indexed="10"/>
      <name val="Arial"/>
      <family val="2"/>
    </font>
    <font>
      <b/>
      <sz val="16"/>
      <color indexed="12"/>
      <name val="Arial"/>
      <family val="2"/>
    </font>
    <font>
      <b/>
      <sz val="14"/>
      <name val="Arial"/>
      <family val="2"/>
    </font>
    <font>
      <b/>
      <sz val="14"/>
      <color indexed="10"/>
      <name val="Arial"/>
      <family val="2"/>
    </font>
    <font>
      <sz val="14"/>
      <color indexed="10"/>
      <name val="Arial"/>
      <family val="2"/>
    </font>
    <font>
      <b/>
      <sz val="14"/>
      <color indexed="52"/>
      <name val="Arial"/>
      <family val="2"/>
    </font>
    <font>
      <sz val="14"/>
      <color indexed="52"/>
      <name val="Arial"/>
      <family val="2"/>
    </font>
    <font>
      <b/>
      <sz val="14"/>
      <color indexed="12"/>
      <name val="Arial"/>
      <family val="2"/>
    </font>
    <font>
      <sz val="14"/>
      <color indexed="12"/>
      <name val="Arial"/>
      <family val="2"/>
    </font>
    <font>
      <sz val="14"/>
      <name val="Courier New"/>
      <family val="3"/>
    </font>
    <font>
      <b/>
      <sz val="14"/>
      <name val="Courier New"/>
      <family val="3"/>
    </font>
    <font>
      <b/>
      <sz val="22"/>
      <name val="Arial"/>
      <family val="2"/>
    </font>
    <font>
      <sz val="10"/>
      <name val="Wingdings"/>
      <family val="0"/>
    </font>
    <font>
      <sz val="22"/>
      <name val="Arial"/>
      <family val="2"/>
    </font>
    <font>
      <i/>
      <sz val="12"/>
      <name val="Arial"/>
      <family val="2"/>
    </font>
    <font>
      <i/>
      <sz val="14"/>
      <name val="Arial"/>
      <family val="2"/>
    </font>
    <font>
      <sz val="12"/>
      <color indexed="9"/>
      <name val="Arial"/>
      <family val="2"/>
    </font>
    <font>
      <sz val="12"/>
      <color indexed="10"/>
      <name val="Arial"/>
      <family val="2"/>
    </font>
    <font>
      <sz val="10"/>
      <color indexed="9"/>
      <name val="Arial"/>
      <family val="2"/>
    </font>
    <font>
      <b/>
      <sz val="12"/>
      <color indexed="17"/>
      <name val="Arial"/>
      <family val="2"/>
    </font>
    <font>
      <sz val="13"/>
      <name val="Arial"/>
      <family val="2"/>
    </font>
    <font>
      <sz val="14"/>
      <name val="Wingdings"/>
      <family val="0"/>
    </font>
    <font>
      <b/>
      <sz val="14"/>
      <color indexed="21"/>
      <name val="Arial"/>
      <family val="2"/>
    </font>
    <font>
      <sz val="16"/>
      <name val="Wingdings"/>
      <family val="0"/>
    </font>
    <font>
      <sz val="14"/>
      <name val="Times New Roman"/>
      <family val="1"/>
    </font>
    <font>
      <sz val="14"/>
      <color indexed="9"/>
      <name val="Arial"/>
      <family val="2"/>
    </font>
    <font>
      <sz val="9"/>
      <color indexed="8"/>
      <name val="Arial"/>
      <family val="2"/>
    </font>
    <font>
      <sz val="11"/>
      <color indexed="8"/>
      <name val="Arial"/>
      <family val="2"/>
    </font>
    <font>
      <sz val="9.75"/>
      <color indexed="8"/>
      <name val="Arial"/>
      <family val="2"/>
    </font>
    <font>
      <sz val="11.25"/>
      <color indexed="9"/>
      <name val="Arial"/>
      <family val="2"/>
    </font>
    <font>
      <sz val="11.25"/>
      <color indexed="8"/>
      <name val="Arial"/>
      <family val="2"/>
    </font>
    <font>
      <sz val="10"/>
      <color indexed="12"/>
      <name val="Arial"/>
      <family val="2"/>
    </font>
    <font>
      <i/>
      <sz val="12"/>
      <color indexed="12"/>
      <name val="Times New Roman"/>
      <family val="1"/>
    </font>
  </fonts>
  <fills count="10">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25"/>
        <bgColor indexed="64"/>
      </patternFill>
    </fill>
  </fills>
  <borders count="4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double">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double">
        <color indexed="8"/>
      </left>
      <right style="double">
        <color indexed="8"/>
      </right>
      <top style="double">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double">
        <color indexed="8"/>
      </right>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5">
    <xf numFmtId="164" fontId="0" fillId="0" borderId="0" xfId="0" applyAlignment="1">
      <alignment/>
    </xf>
    <xf numFmtId="164"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center"/>
      <protection/>
    </xf>
    <xf numFmtId="164" fontId="1"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protection locked="0"/>
    </xf>
    <xf numFmtId="165"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protection/>
    </xf>
    <xf numFmtId="165"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164" fontId="3" fillId="0" borderId="0" xfId="0" applyFont="1" applyBorder="1" applyAlignment="1" applyProtection="1">
      <alignment wrapText="1"/>
      <protection locked="0"/>
    </xf>
    <xf numFmtId="164" fontId="2" fillId="0" borderId="1" xfId="0" applyNumberFormat="1" applyFont="1" applyFill="1" applyBorder="1" applyAlignment="1" applyProtection="1">
      <alignment horizontal="center"/>
      <protection/>
    </xf>
    <xf numFmtId="165" fontId="2" fillId="0" borderId="2" xfId="0" applyNumberFormat="1" applyFont="1" applyFill="1" applyBorder="1" applyAlignment="1" applyProtection="1">
      <alignment horizontal="center"/>
      <protection/>
    </xf>
    <xf numFmtId="164" fontId="2" fillId="0" borderId="1" xfId="0" applyNumberFormat="1" applyFont="1" applyFill="1" applyBorder="1" applyAlignment="1" applyProtection="1">
      <alignment/>
      <protection/>
    </xf>
    <xf numFmtId="165" fontId="2" fillId="0" borderId="3" xfId="0" applyNumberFormat="1" applyFont="1" applyFill="1" applyBorder="1" applyAlignment="1" applyProtection="1">
      <alignment horizontal="center"/>
      <protection/>
    </xf>
    <xf numFmtId="164" fontId="2" fillId="0" borderId="3" xfId="0" applyNumberFormat="1" applyFont="1" applyFill="1" applyBorder="1" applyAlignment="1" applyProtection="1">
      <alignment horizontal="center" wrapText="1"/>
      <protection/>
    </xf>
    <xf numFmtId="166" fontId="2" fillId="0" borderId="3" xfId="0" applyNumberFormat="1" applyFont="1" applyFill="1" applyBorder="1" applyAlignment="1" applyProtection="1">
      <alignment horizontal="right" wrapText="1"/>
      <protection/>
    </xf>
    <xf numFmtId="164" fontId="2" fillId="2" borderId="1" xfId="0" applyNumberFormat="1" applyFont="1" applyFill="1" applyBorder="1" applyAlignment="1" applyProtection="1">
      <alignment horizontal="center"/>
      <protection locked="0"/>
    </xf>
    <xf numFmtId="168" fontId="2" fillId="3" borderId="1" xfId="17" applyNumberFormat="1" applyFont="1" applyFill="1" applyBorder="1" applyAlignment="1" applyProtection="1">
      <alignment horizontal="center"/>
      <protection/>
    </xf>
    <xf numFmtId="168" fontId="2" fillId="0" borderId="1" xfId="17" applyNumberFormat="1" applyFont="1" applyFill="1" applyBorder="1" applyAlignment="1" applyProtection="1">
      <alignment horizontal="center"/>
      <protection/>
    </xf>
    <xf numFmtId="168" fontId="2" fillId="0" borderId="1" xfId="0" applyNumberFormat="1" applyFont="1" applyFill="1" applyBorder="1" applyAlignment="1" applyProtection="1">
      <alignment/>
      <protection/>
    </xf>
    <xf numFmtId="168" fontId="2" fillId="3" borderId="1"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164" fontId="2" fillId="0" borderId="0" xfId="0" applyFont="1" applyAlignment="1">
      <alignment/>
    </xf>
    <xf numFmtId="164" fontId="4" fillId="0" borderId="0" xfId="0" applyFont="1" applyAlignment="1" applyProtection="1">
      <alignment/>
      <protection locked="0"/>
    </xf>
    <xf numFmtId="164" fontId="5" fillId="0" borderId="0" xfId="0" applyNumberFormat="1" applyFont="1" applyFill="1" applyBorder="1" applyAlignment="1" applyProtection="1">
      <alignment/>
      <protection/>
    </xf>
    <xf numFmtId="164" fontId="5" fillId="0" borderId="0" xfId="0" applyFont="1" applyAlignment="1">
      <alignment/>
    </xf>
    <xf numFmtId="164" fontId="6" fillId="0" borderId="0" xfId="0" applyFont="1" applyAlignment="1">
      <alignment/>
    </xf>
    <xf numFmtId="164" fontId="7" fillId="0" borderId="0" xfId="0" applyFont="1" applyAlignment="1">
      <alignment/>
    </xf>
    <xf numFmtId="164" fontId="2" fillId="0" borderId="4" xfId="0" applyNumberFormat="1" applyFont="1" applyFill="1" applyBorder="1" applyAlignment="1" applyProtection="1">
      <alignment horizontal="center" vertical="center" wrapText="1"/>
      <protection/>
    </xf>
    <xf numFmtId="164" fontId="8" fillId="0" borderId="1" xfId="0" applyNumberFormat="1" applyFont="1" applyFill="1" applyBorder="1" applyAlignment="1" applyProtection="1">
      <alignment horizontal="center" vertical="center"/>
      <protection/>
    </xf>
    <xf numFmtId="164" fontId="8" fillId="0" borderId="5" xfId="0" applyNumberFormat="1" applyFont="1" applyFill="1" applyBorder="1" applyAlignment="1" applyProtection="1">
      <alignment/>
      <protection/>
    </xf>
    <xf numFmtId="168" fontId="8" fillId="0" borderId="6" xfId="17" applyNumberFormat="1" applyFont="1" applyFill="1" applyBorder="1" applyAlignment="1" applyProtection="1">
      <alignment horizontal="right"/>
      <protection/>
    </xf>
    <xf numFmtId="164" fontId="8" fillId="2" borderId="1" xfId="0" applyNumberFormat="1" applyFont="1" applyFill="1" applyBorder="1" applyAlignment="1" applyProtection="1">
      <alignment horizontal="center"/>
      <protection locked="0"/>
    </xf>
    <xf numFmtId="168" fontId="8" fillId="0" borderId="6" xfId="17" applyNumberFormat="1" applyFont="1" applyFill="1" applyBorder="1" applyAlignment="1" applyProtection="1">
      <alignment horizontal="center"/>
      <protection/>
    </xf>
    <xf numFmtId="164" fontId="9" fillId="0" borderId="0" xfId="0" applyFont="1" applyAlignment="1">
      <alignment/>
    </xf>
    <xf numFmtId="168" fontId="2" fillId="0" borderId="0" xfId="0" applyNumberFormat="1" applyFont="1" applyFill="1" applyBorder="1" applyAlignment="1" applyProtection="1">
      <alignment horizontal="center"/>
      <protection/>
    </xf>
    <xf numFmtId="169" fontId="10" fillId="0" borderId="7" xfId="0" applyNumberFormat="1" applyFont="1" applyFill="1" applyBorder="1" applyAlignment="1" applyProtection="1">
      <alignment horizontal="center"/>
      <protection/>
    </xf>
    <xf numFmtId="168" fontId="10" fillId="0" borderId="8"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vertical="center" wrapText="1"/>
      <protection/>
    </xf>
    <xf numFmtId="168" fontId="2" fillId="0" borderId="6" xfId="0" applyNumberFormat="1" applyFont="1" applyFill="1" applyBorder="1" applyAlignment="1" applyProtection="1">
      <alignment horizontal="center"/>
      <protection/>
    </xf>
    <xf numFmtId="168" fontId="2" fillId="0" borderId="6" xfId="0" applyNumberFormat="1" applyFont="1" applyBorder="1" applyAlignment="1">
      <alignment horizontal="center"/>
    </xf>
    <xf numFmtId="164" fontId="13" fillId="0" borderId="0" xfId="0" applyNumberFormat="1" applyFont="1" applyFill="1" applyBorder="1" applyAlignment="1" applyProtection="1">
      <alignment/>
      <protection/>
    </xf>
    <xf numFmtId="164" fontId="14" fillId="0" borderId="0" xfId="0" applyNumberFormat="1" applyFont="1" applyFill="1" applyBorder="1" applyAlignment="1" applyProtection="1">
      <alignment/>
      <protection/>
    </xf>
    <xf numFmtId="164" fontId="15" fillId="0" borderId="0" xfId="0" applyFont="1" applyAlignment="1" applyProtection="1">
      <alignment horizontal="left" vertical="center" wrapText="1"/>
      <protection/>
    </xf>
    <xf numFmtId="164" fontId="15" fillId="0" borderId="0" xfId="0" applyFont="1" applyBorder="1" applyAlignment="1" applyProtection="1">
      <alignment horizontal="left" vertical="center" wrapText="1"/>
      <protection/>
    </xf>
    <xf numFmtId="164" fontId="2" fillId="0" borderId="5" xfId="0" applyNumberFormat="1" applyFont="1" applyFill="1" applyBorder="1" applyAlignment="1" applyProtection="1">
      <alignment vertical="top"/>
      <protection/>
    </xf>
    <xf numFmtId="164" fontId="2" fillId="0" borderId="6"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protection/>
    </xf>
    <xf numFmtId="165" fontId="2" fillId="0" borderId="0" xfId="0" applyNumberFormat="1" applyFont="1" applyFill="1" applyBorder="1" applyAlignment="1" applyProtection="1">
      <alignment horizontal="left"/>
      <protection/>
    </xf>
    <xf numFmtId="165" fontId="2" fillId="0" borderId="6" xfId="0" applyNumberFormat="1" applyFont="1" applyFill="1" applyBorder="1" applyAlignment="1" applyProtection="1">
      <alignment horizontal="left" vertical="top" wrapText="1"/>
      <protection/>
    </xf>
    <xf numFmtId="164" fontId="16" fillId="0" borderId="0" xfId="0" applyFont="1" applyAlignment="1" applyProtection="1">
      <alignment horizontal="left" vertical="center" wrapText="1"/>
      <protection/>
    </xf>
    <xf numFmtId="164" fontId="2" fillId="0" borderId="0" xfId="0" applyFont="1" applyAlignment="1" applyProtection="1">
      <alignment horizontal="left" vertical="center" wrapText="1"/>
      <protection/>
    </xf>
    <xf numFmtId="164" fontId="2" fillId="0" borderId="1" xfId="0" applyNumberFormat="1" applyFont="1" applyFill="1" applyBorder="1" applyAlignment="1" applyProtection="1">
      <alignment horizontal="left" vertical="center" wrapText="1"/>
      <protection/>
    </xf>
    <xf numFmtId="165" fontId="2" fillId="0" borderId="1" xfId="0" applyNumberFormat="1" applyFont="1" applyFill="1" applyBorder="1" applyAlignment="1" applyProtection="1">
      <alignment horizontal="center" vertical="center" wrapText="1"/>
      <protection/>
    </xf>
    <xf numFmtId="164" fontId="2" fillId="0" borderId="1" xfId="0" applyNumberFormat="1" applyFont="1" applyFill="1" applyBorder="1" applyAlignment="1" applyProtection="1">
      <alignment horizontal="center" vertical="center" wrapText="1"/>
      <protection/>
    </xf>
    <xf numFmtId="168" fontId="2" fillId="0" borderId="1" xfId="0" applyNumberFormat="1" applyFont="1" applyFill="1" applyBorder="1" applyAlignment="1" applyProtection="1">
      <alignment horizontal="center"/>
      <protection/>
    </xf>
    <xf numFmtId="164" fontId="2" fillId="2" borderId="1" xfId="0" applyNumberFormat="1" applyFont="1" applyFill="1" applyBorder="1" applyAlignment="1" applyProtection="1">
      <alignment horizontal="center" vertical="center"/>
      <protection locked="0"/>
    </xf>
    <xf numFmtId="164" fontId="17"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horizontal="center"/>
      <protection/>
    </xf>
    <xf numFmtId="164" fontId="1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horizontal="left" vertical="center" wrapText="1"/>
      <protection/>
    </xf>
    <xf numFmtId="164" fontId="8" fillId="0" borderId="1" xfId="0" applyNumberFormat="1" applyFont="1" applyFill="1" applyBorder="1" applyAlignment="1" applyProtection="1">
      <alignment horizontal="center"/>
      <protection/>
    </xf>
    <xf numFmtId="164" fontId="19" fillId="2" borderId="1" xfId="0" applyNumberFormat="1" applyFont="1" applyFill="1" applyBorder="1" applyAlignment="1" applyProtection="1">
      <alignment horizontal="center"/>
      <protection locked="0"/>
    </xf>
    <xf numFmtId="164" fontId="8" fillId="0" borderId="9"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 vertical="center" wrapText="1"/>
      <protection/>
    </xf>
    <xf numFmtId="164" fontId="19" fillId="0" borderId="1" xfId="0" applyNumberFormat="1" applyFont="1" applyFill="1" applyBorder="1" applyAlignment="1" applyProtection="1">
      <alignment horizontal="center" vertical="center" wrapText="1"/>
      <protection/>
    </xf>
    <xf numFmtId="164" fontId="19" fillId="0" borderId="5" xfId="0" applyNumberFormat="1" applyFont="1" applyFill="1" applyBorder="1" applyAlignment="1" applyProtection="1">
      <alignment horizontal="center" vertical="center" wrapText="1"/>
      <protection/>
    </xf>
    <xf numFmtId="164" fontId="19" fillId="0" borderId="10" xfId="0" applyNumberFormat="1" applyFont="1" applyFill="1" applyBorder="1" applyAlignment="1" applyProtection="1">
      <alignment horizontal="center" vertical="center" wrapText="1"/>
      <protection/>
    </xf>
    <xf numFmtId="164" fontId="20" fillId="0" borderId="1" xfId="0" applyNumberFormat="1" applyFont="1" applyFill="1" applyBorder="1" applyAlignment="1" applyProtection="1">
      <alignment/>
      <protection/>
    </xf>
    <xf numFmtId="168" fontId="20" fillId="0" borderId="1" xfId="0" applyNumberFormat="1" applyFont="1" applyFill="1" applyBorder="1" applyAlignment="1" applyProtection="1">
      <alignment/>
      <protection/>
    </xf>
    <xf numFmtId="164" fontId="20" fillId="0" borderId="1" xfId="0" applyNumberFormat="1" applyFont="1" applyFill="1" applyBorder="1" applyAlignment="1" applyProtection="1">
      <alignment horizontal="center"/>
      <protection/>
    </xf>
    <xf numFmtId="164" fontId="21" fillId="0" borderId="5" xfId="0" applyNumberFormat="1" applyFont="1" applyFill="1" applyBorder="1" applyAlignment="1" applyProtection="1">
      <alignment/>
      <protection/>
    </xf>
    <xf numFmtId="168" fontId="20" fillId="0" borderId="11" xfId="0" applyNumberFormat="1" applyFont="1" applyFill="1" applyBorder="1" applyAlignment="1" applyProtection="1">
      <alignment horizontal="center"/>
      <protection/>
    </xf>
    <xf numFmtId="164" fontId="19" fillId="0" borderId="1" xfId="0" applyNumberFormat="1" applyFont="1" applyFill="1" applyBorder="1" applyAlignment="1" applyProtection="1">
      <alignment/>
      <protection/>
    </xf>
    <xf numFmtId="164" fontId="19" fillId="0" borderId="1" xfId="0" applyNumberFormat="1" applyFont="1" applyFill="1" applyBorder="1" applyAlignment="1" applyProtection="1">
      <alignment horizontal="center"/>
      <protection/>
    </xf>
    <xf numFmtId="170" fontId="19" fillId="0" borderId="11" xfId="0" applyNumberFormat="1" applyFont="1" applyFill="1" applyBorder="1" applyAlignment="1" applyProtection="1">
      <alignment horizontal="center"/>
      <protection/>
    </xf>
    <xf numFmtId="164" fontId="22" fillId="0" borderId="1" xfId="0" applyNumberFormat="1" applyFont="1" applyFill="1" applyBorder="1" applyAlignment="1" applyProtection="1">
      <alignment/>
      <protection/>
    </xf>
    <xf numFmtId="168" fontId="22" fillId="0" borderId="1" xfId="0" applyNumberFormat="1" applyFont="1" applyFill="1" applyBorder="1" applyAlignment="1" applyProtection="1">
      <alignment/>
      <protection/>
    </xf>
    <xf numFmtId="164" fontId="22" fillId="0" borderId="1" xfId="0" applyNumberFormat="1" applyFont="1" applyFill="1" applyBorder="1" applyAlignment="1" applyProtection="1">
      <alignment horizontal="center"/>
      <protection/>
    </xf>
    <xf numFmtId="164" fontId="23" fillId="0" borderId="5" xfId="0" applyNumberFormat="1" applyFont="1" applyFill="1" applyBorder="1" applyAlignment="1" applyProtection="1">
      <alignment/>
      <protection/>
    </xf>
    <xf numFmtId="168" fontId="22" fillId="0" borderId="11" xfId="0" applyNumberFormat="1" applyFont="1" applyFill="1" applyBorder="1" applyAlignment="1" applyProtection="1">
      <alignment horizontal="center"/>
      <protection/>
    </xf>
    <xf numFmtId="164" fontId="24" fillId="0" borderId="1" xfId="0" applyNumberFormat="1" applyFont="1" applyFill="1" applyBorder="1" applyAlignment="1" applyProtection="1">
      <alignment/>
      <protection/>
    </xf>
    <xf numFmtId="168" fontId="24" fillId="0" borderId="1" xfId="0" applyNumberFormat="1" applyFont="1" applyFill="1" applyBorder="1" applyAlignment="1" applyProtection="1">
      <alignment/>
      <protection/>
    </xf>
    <xf numFmtId="164" fontId="24" fillId="0" borderId="1" xfId="0" applyNumberFormat="1" applyFont="1" applyFill="1" applyBorder="1" applyAlignment="1" applyProtection="1">
      <alignment horizontal="center"/>
      <protection/>
    </xf>
    <xf numFmtId="164" fontId="25" fillId="0" borderId="5" xfId="0" applyNumberFormat="1" applyFont="1" applyFill="1" applyBorder="1" applyAlignment="1" applyProtection="1">
      <alignment/>
      <protection/>
    </xf>
    <xf numFmtId="168" fontId="24" fillId="0" borderId="12" xfId="0" applyNumberFormat="1" applyFont="1" applyFill="1" applyBorder="1" applyAlignment="1" applyProtection="1">
      <alignment horizontal="center"/>
      <protection/>
    </xf>
    <xf numFmtId="164" fontId="19"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horizontal="right"/>
      <protection/>
    </xf>
    <xf numFmtId="164" fontId="8"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alignment horizontal="right" wrapText="1"/>
      <protection/>
    </xf>
    <xf numFmtId="164" fontId="8" fillId="2" borderId="1" xfId="0" applyNumberFormat="1" applyFont="1" applyFill="1" applyBorder="1" applyAlignment="1" applyProtection="1">
      <alignment horizontal="center" vertical="center" wrapText="1"/>
      <protection locked="0"/>
    </xf>
    <xf numFmtId="164" fontId="8" fillId="0" borderId="0" xfId="0" applyNumberFormat="1" applyFont="1" applyFill="1" applyBorder="1" applyAlignment="1" applyProtection="1">
      <alignment horizontal="left" vertical="center"/>
      <protection/>
    </xf>
    <xf numFmtId="164" fontId="19" fillId="0" borderId="0" xfId="0" applyNumberFormat="1" applyFont="1" applyFill="1" applyBorder="1" applyAlignment="1" applyProtection="1">
      <alignment horizontal="center" vertical="center" wrapText="1"/>
      <protection/>
    </xf>
    <xf numFmtId="164" fontId="20" fillId="0" borderId="0" xfId="0" applyNumberFormat="1" applyFont="1" applyFill="1" applyBorder="1" applyAlignment="1" applyProtection="1">
      <alignment horizontal="center" vertical="center" wrapText="1"/>
      <protection/>
    </xf>
    <xf numFmtId="164" fontId="22" fillId="0" borderId="0" xfId="0" applyNumberFormat="1" applyFont="1" applyFill="1" applyBorder="1" applyAlignment="1" applyProtection="1">
      <alignment horizontal="center" vertical="center" wrapText="1"/>
      <protection/>
    </xf>
    <xf numFmtId="164" fontId="24" fillId="0" borderId="0" xfId="0" applyNumberFormat="1" applyFont="1" applyFill="1" applyBorder="1" applyAlignment="1" applyProtection="1">
      <alignment horizontal="center" vertical="center" wrapText="1"/>
      <protection/>
    </xf>
    <xf numFmtId="164" fontId="19" fillId="2" borderId="1" xfId="0" applyNumberFormat="1" applyFont="1" applyFill="1" applyBorder="1" applyAlignment="1" applyProtection="1">
      <alignment horizontal="center" vertical="center" wrapText="1"/>
      <protection locked="0"/>
    </xf>
    <xf numFmtId="164" fontId="26" fillId="0" borderId="0" xfId="0" applyNumberFormat="1" applyFont="1" applyFill="1" applyBorder="1" applyAlignment="1" applyProtection="1">
      <alignment/>
      <protection/>
    </xf>
    <xf numFmtId="164" fontId="26" fillId="0" borderId="0" xfId="0" applyNumberFormat="1" applyFont="1" applyFill="1" applyBorder="1" applyAlignment="1" applyProtection="1">
      <alignment horizontal="center"/>
      <protection/>
    </xf>
    <xf numFmtId="164" fontId="8" fillId="0" borderId="0" xfId="0" applyNumberFormat="1" applyFont="1" applyFill="1" applyBorder="1" applyAlignment="1" applyProtection="1">
      <alignment wrapText="1"/>
      <protection/>
    </xf>
    <xf numFmtId="164" fontId="26" fillId="0" borderId="0" xfId="0" applyNumberFormat="1" applyFont="1" applyFill="1" applyBorder="1" applyAlignment="1" applyProtection="1">
      <alignment horizontal="right"/>
      <protection/>
    </xf>
    <xf numFmtId="164" fontId="27" fillId="2" borderId="0" xfId="0" applyNumberFormat="1" applyFont="1" applyFill="1" applyBorder="1" applyAlignment="1" applyProtection="1">
      <alignment horizontal="center"/>
      <protection locked="0"/>
    </xf>
    <xf numFmtId="164" fontId="13" fillId="0" borderId="0" xfId="0" applyNumberFormat="1" applyFont="1" applyFill="1" applyBorder="1" applyAlignment="1" applyProtection="1">
      <alignment horizontal="center" vertical="top"/>
      <protection/>
    </xf>
    <xf numFmtId="164" fontId="25" fillId="0" borderId="0" xfId="0" applyNumberFormat="1" applyFont="1" applyFill="1" applyBorder="1" applyAlignment="1" applyProtection="1">
      <alignment horizontal="center" vertical="center" wrapText="1"/>
      <protection/>
    </xf>
    <xf numFmtId="164" fontId="28" fillId="2" borderId="13" xfId="0" applyNumberFormat="1" applyFont="1" applyFill="1" applyBorder="1" applyAlignment="1" applyProtection="1">
      <alignment horizontal="center" vertical="center"/>
      <protection locked="0"/>
    </xf>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164" fontId="29" fillId="0" borderId="0" xfId="0" applyNumberFormat="1" applyFont="1" applyFill="1" applyBorder="1" applyAlignment="1" applyProtection="1">
      <alignment horizontal="center" vertical="center"/>
      <protection/>
    </xf>
    <xf numFmtId="164" fontId="28" fillId="3" borderId="10" xfId="0" applyNumberFormat="1" applyFont="1" applyFill="1" applyBorder="1" applyAlignment="1" applyProtection="1">
      <alignment horizontal="center" vertical="center"/>
      <protection/>
    </xf>
    <xf numFmtId="164" fontId="28" fillId="2" borderId="16" xfId="0" applyNumberFormat="1" applyFont="1" applyFill="1" applyBorder="1" applyAlignment="1" applyProtection="1">
      <alignment horizontal="center" vertical="center"/>
      <protection locked="0"/>
    </xf>
    <xf numFmtId="164" fontId="28" fillId="2" borderId="1" xfId="0" applyNumberFormat="1" applyFont="1" applyFill="1" applyBorder="1" applyAlignment="1" applyProtection="1">
      <alignment horizontal="center" vertical="center"/>
      <protection locked="0"/>
    </xf>
    <xf numFmtId="164" fontId="28" fillId="2" borderId="17" xfId="0" applyNumberFormat="1" applyFont="1" applyFill="1" applyBorder="1" applyAlignment="1" applyProtection="1">
      <alignment horizontal="center" vertical="center"/>
      <protection locked="0"/>
    </xf>
    <xf numFmtId="164" fontId="28" fillId="2" borderId="18" xfId="0" applyNumberFormat="1" applyFont="1" applyFill="1" applyBorder="1" applyAlignment="1" applyProtection="1">
      <alignment horizontal="center" vertical="center"/>
      <protection locked="0"/>
    </xf>
    <xf numFmtId="164" fontId="28" fillId="2" borderId="19" xfId="0" applyNumberFormat="1" applyFont="1" applyFill="1" applyBorder="1" applyAlignment="1" applyProtection="1">
      <alignment horizontal="center" vertical="center"/>
      <protection locked="0"/>
    </xf>
    <xf numFmtId="164" fontId="28" fillId="2" borderId="20" xfId="0" applyNumberFormat="1" applyFont="1" applyFill="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protection/>
    </xf>
    <xf numFmtId="164" fontId="28" fillId="3" borderId="21" xfId="0" applyNumberFormat="1" applyFont="1" applyFill="1" applyBorder="1" applyAlignment="1" applyProtection="1">
      <alignment horizontal="center" vertical="center"/>
      <protection/>
    </xf>
    <xf numFmtId="164" fontId="0" fillId="0" borderId="0" xfId="0" applyAlignment="1" applyProtection="1">
      <alignment/>
      <protection/>
    </xf>
    <xf numFmtId="164" fontId="30" fillId="2" borderId="13" xfId="0" applyNumberFormat="1" applyFont="1" applyFill="1" applyBorder="1" applyAlignment="1" applyProtection="1">
      <alignment horizontal="center" vertical="center"/>
      <protection locked="0"/>
    </xf>
    <xf numFmtId="164" fontId="30" fillId="2" borderId="14" xfId="0" applyNumberFormat="1" applyFont="1" applyFill="1" applyBorder="1" applyAlignment="1" applyProtection="1">
      <alignment horizontal="center" vertical="center"/>
      <protection locked="0"/>
    </xf>
    <xf numFmtId="164" fontId="30" fillId="4" borderId="15" xfId="0" applyNumberFormat="1" applyFont="1" applyFill="1" applyBorder="1" applyAlignment="1" applyProtection="1">
      <alignment horizontal="center" vertical="center"/>
      <protection/>
    </xf>
    <xf numFmtId="164" fontId="30" fillId="3" borderId="10" xfId="0" applyNumberFormat="1" applyFont="1" applyFill="1" applyBorder="1" applyAlignment="1" applyProtection="1">
      <alignment horizontal="center" vertical="center"/>
      <protection/>
    </xf>
    <xf numFmtId="164" fontId="30" fillId="4" borderId="16" xfId="0" applyNumberFormat="1" applyFont="1" applyFill="1" applyBorder="1" applyAlignment="1" applyProtection="1">
      <alignment horizontal="center" vertical="center"/>
      <protection/>
    </xf>
    <xf numFmtId="164" fontId="30" fillId="4" borderId="1" xfId="0" applyNumberFormat="1" applyFont="1" applyFill="1" applyBorder="1" applyAlignment="1" applyProtection="1">
      <alignment horizontal="center" vertical="center"/>
      <protection/>
    </xf>
    <xf numFmtId="164" fontId="30" fillId="2" borderId="17" xfId="0" applyNumberFormat="1" applyFont="1" applyFill="1" applyBorder="1" applyAlignment="1" applyProtection="1">
      <alignment horizontal="center" vertical="center"/>
      <protection locked="0"/>
    </xf>
    <xf numFmtId="164" fontId="30" fillId="2" borderId="18" xfId="0" applyNumberFormat="1" applyFont="1" applyFill="1" applyBorder="1" applyAlignment="1" applyProtection="1">
      <alignment horizontal="center" vertical="center"/>
      <protection locked="0"/>
    </xf>
    <xf numFmtId="164" fontId="30" fillId="2" borderId="19" xfId="0" applyNumberFormat="1" applyFont="1" applyFill="1" applyBorder="1" applyAlignment="1" applyProtection="1">
      <alignment horizontal="center" vertical="center"/>
      <protection locked="0"/>
    </xf>
    <xf numFmtId="164" fontId="30" fillId="2" borderId="20" xfId="0" applyNumberFormat="1" applyFont="1" applyFill="1" applyBorder="1" applyAlignment="1" applyProtection="1">
      <alignment horizontal="center" vertical="center"/>
      <protection locked="0"/>
    </xf>
    <xf numFmtId="164" fontId="30" fillId="3" borderId="22" xfId="0" applyNumberFormat="1" applyFont="1" applyFill="1" applyBorder="1" applyAlignment="1" applyProtection="1">
      <alignment horizontal="center" vertical="center"/>
      <protection/>
    </xf>
    <xf numFmtId="164" fontId="30" fillId="3" borderId="21" xfId="0" applyNumberFormat="1" applyFont="1" applyFill="1" applyBorder="1" applyAlignment="1" applyProtection="1">
      <alignment horizontal="center" vertical="center"/>
      <protection/>
    </xf>
    <xf numFmtId="164" fontId="13" fillId="0" borderId="0" xfId="0" applyNumberFormat="1" applyFont="1" applyFill="1" applyBorder="1" applyAlignment="1" applyProtection="1">
      <alignment horizontal="left" vertical="top"/>
      <protection/>
    </xf>
    <xf numFmtId="164" fontId="25" fillId="0" borderId="0" xfId="0" applyNumberFormat="1" applyFont="1" applyFill="1" applyBorder="1" applyAlignment="1" applyProtection="1">
      <alignment horizontal="center" wrapText="1"/>
      <protection/>
    </xf>
    <xf numFmtId="164" fontId="30" fillId="2" borderId="1" xfId="0" applyNumberFormat="1" applyFont="1" applyFill="1" applyBorder="1" applyAlignment="1" applyProtection="1">
      <alignment horizontal="center" vertical="center"/>
      <protection locked="0"/>
    </xf>
    <xf numFmtId="164" fontId="30" fillId="4" borderId="18" xfId="0" applyNumberFormat="1" applyFont="1" applyFill="1" applyBorder="1" applyAlignment="1" applyProtection="1">
      <alignment horizontal="center" vertical="center"/>
      <protection/>
    </xf>
    <xf numFmtId="164" fontId="13" fillId="0" borderId="0" xfId="0" applyNumberFormat="1" applyFont="1" applyFill="1" applyBorder="1" applyAlignment="1" applyProtection="1">
      <alignment horizontal="center" vertical="center" wrapText="1"/>
      <protection/>
    </xf>
    <xf numFmtId="164" fontId="25" fillId="0" borderId="0"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center" vertical="center"/>
      <protection/>
    </xf>
    <xf numFmtId="164" fontId="25" fillId="0" borderId="0" xfId="0" applyNumberFormat="1" applyFont="1" applyFill="1" applyBorder="1" applyAlignment="1" applyProtection="1">
      <alignment horizontal="center" vertical="center"/>
      <protection/>
    </xf>
    <xf numFmtId="164" fontId="19" fillId="0" borderId="0" xfId="0" applyNumberFormat="1" applyFont="1" applyFill="1" applyBorder="1" applyAlignment="1" applyProtection="1">
      <alignment horizontal="right" vertical="center"/>
      <protection/>
    </xf>
    <xf numFmtId="164" fontId="2" fillId="5" borderId="1" xfId="0" applyNumberFormat="1" applyFont="1" applyFill="1" applyBorder="1" applyAlignment="1" applyProtection="1">
      <alignment horizontal="center" vertical="center"/>
      <protection locked="0"/>
    </xf>
    <xf numFmtId="164" fontId="25" fillId="0" borderId="1" xfId="0" applyNumberFormat="1" applyFont="1" applyFill="1" applyBorder="1" applyAlignment="1" applyProtection="1">
      <alignment horizontal="center" vertical="center"/>
      <protection/>
    </xf>
    <xf numFmtId="164" fontId="10"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164" fontId="2" fillId="0" borderId="0" xfId="0" applyNumberFormat="1" applyFont="1" applyFill="1" applyBorder="1" applyAlignment="1" applyProtection="1">
      <alignment horizontal="right" vertical="center"/>
      <protection/>
    </xf>
    <xf numFmtId="164" fontId="31" fillId="0" borderId="0" xfId="0" applyNumberFormat="1" applyFont="1" applyFill="1" applyBorder="1" applyAlignment="1" applyProtection="1">
      <alignment horizontal="center" vertical="center"/>
      <protection/>
    </xf>
    <xf numFmtId="164" fontId="2" fillId="0" borderId="2" xfId="0" applyNumberFormat="1" applyFont="1" applyFill="1" applyBorder="1" applyAlignment="1" applyProtection="1">
      <alignment horizontal="center" vertical="center" wrapText="1"/>
      <protection/>
    </xf>
    <xf numFmtId="164" fontId="2" fillId="0" borderId="23" xfId="0" applyNumberFormat="1" applyFont="1" applyFill="1" applyBorder="1" applyAlignment="1" applyProtection="1">
      <alignment horizontal="center" vertical="center"/>
      <protection/>
    </xf>
    <xf numFmtId="164" fontId="2" fillId="0" borderId="1" xfId="0" applyNumberFormat="1" applyFont="1" applyFill="1" applyBorder="1" applyAlignment="1" applyProtection="1">
      <alignment horizontal="center" vertical="center"/>
      <protection/>
    </xf>
    <xf numFmtId="164" fontId="0" fillId="0" borderId="0" xfId="0" applyBorder="1" applyAlignment="1" applyProtection="1">
      <alignment/>
      <protection/>
    </xf>
    <xf numFmtId="164" fontId="8" fillId="0" borderId="0" xfId="0" applyFont="1" applyBorder="1" applyAlignment="1" applyProtection="1">
      <alignment/>
      <protection/>
    </xf>
    <xf numFmtId="164" fontId="13" fillId="0" borderId="0" xfId="0" applyNumberFormat="1" applyFont="1" applyFill="1" applyBorder="1" applyAlignment="1" applyProtection="1">
      <alignment horizontal="left" vertical="center"/>
      <protection/>
    </xf>
    <xf numFmtId="164" fontId="2" fillId="0" borderId="0" xfId="0" applyFont="1" applyBorder="1" applyAlignment="1" applyProtection="1">
      <alignment/>
      <protection/>
    </xf>
    <xf numFmtId="164" fontId="0" fillId="0" borderId="0" xfId="0" applyFont="1" applyBorder="1" applyAlignment="1" applyProtection="1">
      <alignment/>
      <protection/>
    </xf>
    <xf numFmtId="164" fontId="25" fillId="5" borderId="1" xfId="0" applyNumberFormat="1" applyFont="1" applyFill="1" applyBorder="1" applyAlignment="1" applyProtection="1">
      <alignment horizontal="left" vertical="center"/>
      <protection locked="0"/>
    </xf>
    <xf numFmtId="164" fontId="19" fillId="0" borderId="0" xfId="0" applyNumberFormat="1" applyFont="1" applyFill="1" applyBorder="1" applyAlignment="1" applyProtection="1">
      <alignment horizontal="center"/>
      <protection/>
    </xf>
    <xf numFmtId="164" fontId="32" fillId="0" borderId="0" xfId="0" applyNumberFormat="1" applyFont="1" applyFill="1" applyBorder="1" applyAlignment="1" applyProtection="1">
      <alignment horizontal="right" vertical="center"/>
      <protection/>
    </xf>
    <xf numFmtId="164" fontId="32" fillId="0" borderId="0" xfId="0" applyNumberFormat="1" applyFont="1" applyFill="1" applyBorder="1" applyAlignment="1" applyProtection="1">
      <alignment horizontal="center" vertical="center"/>
      <protection/>
    </xf>
    <xf numFmtId="164" fontId="8" fillId="0" borderId="2" xfId="0" applyNumberFormat="1" applyFont="1" applyFill="1" applyBorder="1" applyAlignment="1" applyProtection="1">
      <alignment horizontal="center" vertical="center" wrapText="1"/>
      <protection/>
    </xf>
    <xf numFmtId="164" fontId="8" fillId="0" borderId="23" xfId="0" applyNumberFormat="1" applyFont="1" applyFill="1" applyBorder="1" applyAlignment="1" applyProtection="1">
      <alignment horizontal="center" vertical="center"/>
      <protection/>
    </xf>
    <xf numFmtId="164" fontId="8" fillId="2" borderId="1" xfId="0" applyNumberFormat="1" applyFont="1" applyFill="1" applyBorder="1" applyAlignment="1" applyProtection="1">
      <alignment horizontal="center" vertical="center"/>
      <protection locked="0"/>
    </xf>
    <xf numFmtId="164" fontId="14" fillId="0" borderId="0" xfId="0" applyNumberFormat="1" applyFont="1" applyFill="1" applyBorder="1" applyAlignment="1" applyProtection="1">
      <alignment horizontal="center" vertical="center"/>
      <protection/>
    </xf>
    <xf numFmtId="164" fontId="1" fillId="0" borderId="0" xfId="0" applyFont="1" applyAlignment="1">
      <alignment/>
    </xf>
    <xf numFmtId="171" fontId="2"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horizontal="center" vertical="center" wrapText="1"/>
      <protection/>
    </xf>
    <xf numFmtId="171" fontId="3" fillId="0" borderId="0" xfId="0" applyNumberFormat="1" applyFont="1" applyFill="1" applyBorder="1" applyAlignment="1" applyProtection="1">
      <alignment vertical="center" wrapText="1"/>
      <protection/>
    </xf>
    <xf numFmtId="164" fontId="9"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center" vertical="center" wrapText="1"/>
      <protection/>
    </xf>
    <xf numFmtId="164" fontId="33" fillId="0" borderId="0" xfId="0" applyNumberFormat="1" applyFont="1" applyFill="1" applyBorder="1" applyAlignment="1" applyProtection="1">
      <alignment/>
      <protection/>
    </xf>
    <xf numFmtId="172" fontId="2" fillId="0" borderId="1" xfId="0" applyNumberFormat="1" applyFont="1" applyFill="1" applyBorder="1" applyAlignment="1" applyProtection="1">
      <alignment horizontal="center"/>
      <protection/>
    </xf>
    <xf numFmtId="164" fontId="2" fillId="0" borderId="0" xfId="0" applyFont="1" applyAlignment="1" applyProtection="1">
      <alignment/>
      <protection/>
    </xf>
    <xf numFmtId="164" fontId="1" fillId="0" borderId="0" xfId="0" applyFont="1" applyAlignment="1" applyProtection="1">
      <alignment/>
      <protection/>
    </xf>
    <xf numFmtId="171" fontId="34"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horizontal="left" vertical="center"/>
      <protection/>
    </xf>
    <xf numFmtId="171" fontId="3" fillId="0" borderId="0" xfId="0" applyNumberFormat="1" applyFont="1" applyFill="1" applyBorder="1" applyAlignment="1" applyProtection="1">
      <alignment horizontal="right" vertical="center" wrapText="1"/>
      <protection/>
    </xf>
    <xf numFmtId="171" fontId="3" fillId="2" borderId="1" xfId="0" applyNumberFormat="1" applyFont="1" applyFill="1" applyBorder="1" applyAlignment="1" applyProtection="1">
      <alignment vertical="center" wrapText="1"/>
      <protection locked="0"/>
    </xf>
    <xf numFmtId="173" fontId="2" fillId="0" borderId="1" xfId="0" applyNumberFormat="1" applyFont="1" applyFill="1" applyBorder="1" applyAlignment="1" applyProtection="1">
      <alignment horizontal="center"/>
      <protection/>
    </xf>
    <xf numFmtId="171" fontId="0" fillId="0" borderId="0" xfId="0" applyNumberFormat="1" applyFont="1" applyFill="1" applyBorder="1" applyAlignment="1" applyProtection="1">
      <alignment/>
      <protection/>
    </xf>
    <xf numFmtId="171" fontId="13"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protection/>
    </xf>
    <xf numFmtId="171" fontId="2" fillId="0" borderId="0" xfId="0" applyNumberFormat="1" applyFont="1" applyFill="1" applyBorder="1" applyAlignment="1" applyProtection="1">
      <alignment vertical="center"/>
      <protection/>
    </xf>
    <xf numFmtId="164" fontId="0" fillId="5" borderId="1" xfId="0" applyNumberFormat="1" applyFont="1" applyFill="1" applyBorder="1" applyAlignment="1" applyProtection="1">
      <alignment horizontal="center" vertical="center" wrapText="1"/>
      <protection locked="0"/>
    </xf>
    <xf numFmtId="171" fontId="10" fillId="0" borderId="0" xfId="0" applyNumberFormat="1" applyFont="1" applyFill="1" applyBorder="1" applyAlignment="1" applyProtection="1">
      <alignment horizontal="center"/>
      <protection/>
    </xf>
    <xf numFmtId="174" fontId="2" fillId="3" borderId="0" xfId="0" applyNumberFormat="1" applyFont="1" applyFill="1" applyBorder="1" applyAlignment="1" applyProtection="1">
      <alignment horizontal="center"/>
      <protection/>
    </xf>
    <xf numFmtId="164" fontId="35" fillId="0" borderId="0" xfId="0" applyNumberFormat="1" applyFont="1" applyFill="1" applyBorder="1" applyAlignment="1" applyProtection="1">
      <alignment/>
      <protection/>
    </xf>
    <xf numFmtId="175" fontId="2" fillId="2" borderId="1" xfId="0" applyNumberFormat="1" applyFont="1" applyFill="1" applyBorder="1" applyAlignment="1" applyProtection="1">
      <alignment horizontal="center"/>
      <protection locked="0"/>
    </xf>
    <xf numFmtId="176" fontId="36" fillId="0" borderId="1" xfId="0" applyNumberFormat="1" applyFont="1" applyFill="1" applyBorder="1" applyAlignment="1" applyProtection="1">
      <alignment horizontal="center"/>
      <protection/>
    </xf>
    <xf numFmtId="176" fontId="9" fillId="0" borderId="1" xfId="0" applyNumberFormat="1" applyFont="1" applyFill="1" applyBorder="1" applyAlignment="1" applyProtection="1">
      <alignment horizontal="center"/>
      <protection/>
    </xf>
    <xf numFmtId="175" fontId="35" fillId="0" borderId="0" xfId="0" applyNumberFormat="1" applyFont="1" applyFill="1" applyBorder="1" applyAlignment="1" applyProtection="1">
      <alignment/>
      <protection/>
    </xf>
    <xf numFmtId="175" fontId="2" fillId="0" borderId="1" xfId="0" applyNumberFormat="1" applyFont="1" applyFill="1" applyBorder="1" applyAlignment="1" applyProtection="1">
      <alignment horizontal="center"/>
      <protection/>
    </xf>
    <xf numFmtId="175" fontId="0" fillId="0" borderId="0" xfId="0" applyNumberFormat="1" applyFont="1" applyFill="1" applyBorder="1" applyAlignment="1" applyProtection="1">
      <alignment/>
      <protection/>
    </xf>
    <xf numFmtId="171" fontId="13" fillId="0" borderId="0" xfId="0" applyNumberFormat="1" applyFont="1" applyFill="1" applyBorder="1" applyAlignment="1" applyProtection="1">
      <alignment vertical="center"/>
      <protection/>
    </xf>
    <xf numFmtId="171" fontId="3" fillId="0" borderId="0" xfId="0" applyNumberFormat="1" applyFont="1" applyFill="1" applyBorder="1" applyAlignment="1" applyProtection="1">
      <alignment wrapText="1"/>
      <protection/>
    </xf>
    <xf numFmtId="174" fontId="2" fillId="0" borderId="0" xfId="0" applyNumberFormat="1" applyFont="1" applyFill="1" applyBorder="1" applyAlignment="1" applyProtection="1">
      <alignment horizontal="center"/>
      <protection/>
    </xf>
    <xf numFmtId="164" fontId="10" fillId="0" borderId="0" xfId="0" applyNumberFormat="1" applyFont="1" applyFill="1" applyBorder="1" applyAlignment="1" applyProtection="1">
      <alignment horizontal="center"/>
      <protection/>
    </xf>
    <xf numFmtId="164" fontId="10" fillId="0" borderId="0" xfId="0" applyNumberFormat="1" applyFont="1" applyFill="1" applyBorder="1" applyAlignment="1" applyProtection="1">
      <alignment/>
      <protection/>
    </xf>
    <xf numFmtId="176" fontId="2" fillId="0" borderId="1" xfId="0" applyNumberFormat="1" applyFont="1" applyFill="1" applyBorder="1" applyAlignment="1" applyProtection="1">
      <alignment horizontal="center"/>
      <protection/>
    </xf>
    <xf numFmtId="164" fontId="1" fillId="0" borderId="0" xfId="0" applyNumberFormat="1" applyFont="1" applyFill="1" applyBorder="1" applyAlignment="1" applyProtection="1">
      <alignment horizontal="center" vertical="top"/>
      <protection/>
    </xf>
    <xf numFmtId="164" fontId="25" fillId="0" borderId="0" xfId="0" applyNumberFormat="1" applyFont="1" applyFill="1" applyBorder="1" applyAlignment="1" applyProtection="1">
      <alignment wrapText="1"/>
      <protection/>
    </xf>
    <xf numFmtId="164" fontId="37" fillId="0" borderId="0" xfId="0" applyNumberFormat="1" applyFont="1" applyFill="1" applyBorder="1" applyAlignment="1" applyProtection="1">
      <alignment horizontal="center"/>
      <protection/>
    </xf>
    <xf numFmtId="164" fontId="0" fillId="5" borderId="1" xfId="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center" vertical="center"/>
      <protection/>
    </xf>
    <xf numFmtId="164" fontId="38" fillId="0" borderId="0" xfId="0" applyNumberFormat="1" applyFont="1" applyFill="1" applyBorder="1" applyAlignment="1" applyProtection="1">
      <alignment horizontal="center"/>
      <protection/>
    </xf>
    <xf numFmtId="164" fontId="17" fillId="0" borderId="0" xfId="0" applyNumberFormat="1" applyFont="1" applyFill="1" applyBorder="1" applyAlignment="1" applyProtection="1">
      <alignment horizontal="center"/>
      <protection/>
    </xf>
    <xf numFmtId="164" fontId="8" fillId="0" borderId="24" xfId="0" applyNumberFormat="1" applyFont="1" applyFill="1" applyBorder="1" applyAlignment="1" applyProtection="1">
      <alignment horizontal="center"/>
      <protection/>
    </xf>
    <xf numFmtId="164" fontId="8" fillId="0" borderId="2" xfId="0" applyNumberFormat="1" applyFont="1" applyFill="1" applyBorder="1" applyAlignment="1" applyProtection="1">
      <alignment horizontal="center"/>
      <protection/>
    </xf>
    <xf numFmtId="164" fontId="8" fillId="0" borderId="25" xfId="0" applyNumberFormat="1" applyFont="1" applyFill="1" applyBorder="1" applyAlignment="1" applyProtection="1">
      <alignment horizontal="center"/>
      <protection/>
    </xf>
    <xf numFmtId="164" fontId="8" fillId="0" borderId="26" xfId="0" applyNumberFormat="1" applyFont="1" applyFill="1" applyBorder="1" applyAlignment="1" applyProtection="1">
      <alignment horizontal="center"/>
      <protection/>
    </xf>
    <xf numFmtId="164" fontId="8" fillId="0" borderId="27" xfId="0" applyNumberFormat="1" applyFont="1" applyFill="1" applyBorder="1" applyAlignment="1" applyProtection="1">
      <alignment horizontal="center"/>
      <protection/>
    </xf>
    <xf numFmtId="164" fontId="8" fillId="0" borderId="3" xfId="0" applyNumberFormat="1" applyFont="1" applyFill="1" applyBorder="1" applyAlignment="1" applyProtection="1">
      <alignment horizontal="center"/>
      <protection/>
    </xf>
    <xf numFmtId="164" fontId="8" fillId="0" borderId="28" xfId="0" applyNumberFormat="1" applyFont="1" applyFill="1" applyBorder="1" applyAlignment="1" applyProtection="1">
      <alignment horizontal="center"/>
      <protection/>
    </xf>
    <xf numFmtId="164" fontId="8" fillId="0" borderId="23" xfId="0" applyNumberFormat="1" applyFont="1" applyFill="1" applyBorder="1" applyAlignment="1" applyProtection="1">
      <alignment horizontal="center"/>
      <protection/>
    </xf>
    <xf numFmtId="164" fontId="8" fillId="0" borderId="29" xfId="0" applyNumberFormat="1" applyFont="1" applyFill="1" applyBorder="1" applyAlignment="1" applyProtection="1">
      <alignment horizontal="center"/>
      <protection/>
    </xf>
    <xf numFmtId="164" fontId="8" fillId="5" borderId="1" xfId="0" applyNumberFormat="1" applyFont="1" applyFill="1" applyBorder="1" applyAlignment="1" applyProtection="1">
      <alignment horizontal="center"/>
      <protection locked="0"/>
    </xf>
    <xf numFmtId="164" fontId="38" fillId="0" borderId="23" xfId="0" applyNumberFormat="1" applyFont="1" applyFill="1" applyBorder="1" applyAlignment="1" applyProtection="1">
      <alignment horizontal="center"/>
      <protection/>
    </xf>
    <xf numFmtId="164" fontId="8" fillId="0" borderId="30" xfId="0" applyNumberFormat="1" applyFont="1" applyFill="1" applyBorder="1" applyAlignment="1" applyProtection="1">
      <alignment horizontal="center"/>
      <protection/>
    </xf>
    <xf numFmtId="164" fontId="8" fillId="0" borderId="31" xfId="0" applyNumberFormat="1" applyFont="1" applyFill="1" applyBorder="1" applyAlignment="1" applyProtection="1">
      <alignment horizontal="center"/>
      <protection/>
    </xf>
    <xf numFmtId="164" fontId="21" fillId="0" borderId="0" xfId="0" applyNumberFormat="1" applyFont="1" applyFill="1" applyBorder="1" applyAlignment="1" applyProtection="1">
      <alignment horizontal="center"/>
      <protection/>
    </xf>
    <xf numFmtId="164" fontId="40" fillId="0" borderId="0" xfId="0" applyNumberFormat="1" applyFont="1" applyFill="1" applyBorder="1" applyAlignment="1" applyProtection="1">
      <alignment horizontal="center"/>
      <protection/>
    </xf>
    <xf numFmtId="164" fontId="0" fillId="0" borderId="4" xfId="0" applyNumberFormat="1" applyFont="1" applyFill="1" applyBorder="1" applyAlignment="1" applyProtection="1">
      <alignment horizontal="center"/>
      <protection/>
    </xf>
    <xf numFmtId="164" fontId="8" fillId="0" borderId="32" xfId="0" applyNumberFormat="1" applyFont="1" applyFill="1" applyBorder="1" applyAlignment="1" applyProtection="1">
      <alignment horizontal="center"/>
      <protection/>
    </xf>
    <xf numFmtId="164" fontId="38" fillId="0" borderId="33" xfId="0" applyNumberFormat="1" applyFont="1" applyFill="1" applyBorder="1" applyAlignment="1" applyProtection="1">
      <alignment horizontal="center"/>
      <protection/>
    </xf>
    <xf numFmtId="177" fontId="0" fillId="0" borderId="0" xfId="0" applyNumberFormat="1" applyFont="1" applyFill="1" applyBorder="1" applyAlignment="1" applyProtection="1">
      <alignment/>
      <protection/>
    </xf>
    <xf numFmtId="177" fontId="0" fillId="0" borderId="0" xfId="0" applyNumberFormat="1" applyFont="1" applyFill="1" applyBorder="1" applyAlignment="1" applyProtection="1">
      <alignment horizontal="center"/>
      <protection/>
    </xf>
    <xf numFmtId="164" fontId="13" fillId="0" borderId="0" xfId="0" applyNumberFormat="1" applyFont="1" applyFill="1" applyBorder="1" applyAlignment="1" applyProtection="1">
      <alignment horizontal="left"/>
      <protection/>
    </xf>
    <xf numFmtId="177" fontId="8" fillId="0" borderId="0" xfId="0" applyNumberFormat="1" applyFont="1" applyFill="1" applyBorder="1" applyAlignment="1" applyProtection="1">
      <alignment horizontal="center"/>
      <protection/>
    </xf>
    <xf numFmtId="177" fontId="8" fillId="0" borderId="0" xfId="0" applyNumberFormat="1" applyFont="1" applyFill="1" applyBorder="1" applyAlignment="1" applyProtection="1">
      <alignment/>
      <protection/>
    </xf>
    <xf numFmtId="177" fontId="8" fillId="2" borderId="0" xfId="0" applyNumberFormat="1" applyFont="1" applyFill="1" applyBorder="1" applyAlignment="1" applyProtection="1">
      <alignment/>
      <protection locked="0"/>
    </xf>
    <xf numFmtId="177" fontId="8" fillId="3" borderId="0" xfId="0" applyNumberFormat="1" applyFont="1" applyFill="1" applyBorder="1" applyAlignment="1" applyProtection="1">
      <alignment horizontal="right"/>
      <protection/>
    </xf>
    <xf numFmtId="177" fontId="8" fillId="6" borderId="0" xfId="0" applyNumberFormat="1" applyFont="1" applyFill="1" applyBorder="1" applyAlignment="1" applyProtection="1">
      <alignment horizontal="center"/>
      <protection/>
    </xf>
    <xf numFmtId="177" fontId="19" fillId="0" borderId="0" xfId="0" applyNumberFormat="1" applyFont="1" applyFill="1" applyBorder="1" applyAlignment="1" applyProtection="1">
      <alignment horizontal="center"/>
      <protection/>
    </xf>
    <xf numFmtId="177" fontId="8" fillId="6" borderId="0" xfId="0" applyNumberFormat="1" applyFont="1" applyFill="1" applyBorder="1" applyAlignment="1" applyProtection="1">
      <alignment/>
      <protection/>
    </xf>
    <xf numFmtId="177" fontId="8" fillId="2" borderId="0" xfId="0" applyNumberFormat="1" applyFont="1" applyFill="1" applyBorder="1" applyAlignment="1" applyProtection="1">
      <alignment/>
      <protection/>
    </xf>
    <xf numFmtId="164" fontId="20" fillId="0" borderId="0" xfId="0" applyNumberFormat="1" applyFont="1" applyFill="1" applyBorder="1" applyAlignment="1" applyProtection="1">
      <alignment/>
      <protection/>
    </xf>
    <xf numFmtId="164" fontId="20" fillId="0" borderId="0" xfId="0" applyNumberFormat="1" applyFont="1" applyFill="1" applyBorder="1" applyAlignment="1" applyProtection="1">
      <alignment horizontal="center"/>
      <protection/>
    </xf>
    <xf numFmtId="164" fontId="41" fillId="0" borderId="0" xfId="0" applyFont="1" applyAlignment="1">
      <alignment horizontal="right"/>
    </xf>
    <xf numFmtId="164" fontId="41" fillId="0" borderId="0" xfId="0" applyFont="1" applyAlignment="1">
      <alignment/>
    </xf>
    <xf numFmtId="168" fontId="42" fillId="7" borderId="0" xfId="17" applyNumberFormat="1" applyFont="1" applyFill="1" applyBorder="1" applyAlignment="1" applyProtection="1">
      <alignment horizontal="left"/>
      <protection locked="0"/>
    </xf>
    <xf numFmtId="164" fontId="25" fillId="0" borderId="0" xfId="0" applyNumberFormat="1" applyFont="1" applyFill="1" applyBorder="1" applyAlignment="1" applyProtection="1">
      <alignment/>
      <protection/>
    </xf>
    <xf numFmtId="164" fontId="3" fillId="0" borderId="0" xfId="0" applyNumberFormat="1" applyFont="1" applyFill="1" applyBorder="1" applyAlignment="1" applyProtection="1">
      <alignment/>
      <protection/>
    </xf>
    <xf numFmtId="168" fontId="42" fillId="7" borderId="0" xfId="0" applyNumberFormat="1" applyFont="1" applyFill="1" applyBorder="1" applyAlignment="1" applyProtection="1">
      <alignment horizontal="center"/>
      <protection/>
    </xf>
    <xf numFmtId="168" fontId="42" fillId="7" borderId="0" xfId="0" applyNumberFormat="1" applyFont="1" applyFill="1" applyBorder="1" applyAlignment="1" applyProtection="1">
      <alignment horizontal="center"/>
      <protection locked="0"/>
    </xf>
    <xf numFmtId="168" fontId="8" fillId="0" borderId="0" xfId="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protection locked="0"/>
    </xf>
    <xf numFmtId="164" fontId="10" fillId="0" borderId="34" xfId="0" applyNumberFormat="1" applyFont="1" applyFill="1" applyBorder="1" applyAlignment="1" applyProtection="1">
      <alignment horizontal="center"/>
      <protection/>
    </xf>
    <xf numFmtId="164" fontId="10" fillId="0" borderId="35" xfId="0" applyNumberFormat="1" applyFont="1" applyFill="1" applyBorder="1" applyAlignment="1" applyProtection="1">
      <alignment horizontal="center"/>
      <protection/>
    </xf>
    <xf numFmtId="164" fontId="10" fillId="0" borderId="36" xfId="0" applyNumberFormat="1" applyFont="1" applyFill="1" applyBorder="1" applyAlignment="1" applyProtection="1">
      <alignment horizontal="center"/>
      <protection/>
    </xf>
    <xf numFmtId="164" fontId="2" fillId="0" borderId="37" xfId="0" applyNumberFormat="1" applyFont="1" applyFill="1" applyBorder="1" applyAlignment="1" applyProtection="1">
      <alignment horizontal="center"/>
      <protection/>
    </xf>
    <xf numFmtId="168" fontId="2" fillId="0" borderId="38" xfId="0" applyNumberFormat="1" applyFont="1" applyFill="1" applyBorder="1" applyAlignment="1" applyProtection="1">
      <alignment horizontal="center"/>
      <protection/>
    </xf>
    <xf numFmtId="164" fontId="2" fillId="0" borderId="39" xfId="0" applyNumberFormat="1" applyFont="1" applyFill="1" applyBorder="1" applyAlignment="1" applyProtection="1">
      <alignment horizontal="center"/>
      <protection/>
    </xf>
    <xf numFmtId="164" fontId="2" fillId="2" borderId="40" xfId="0" applyNumberFormat="1" applyFont="1" applyFill="1" applyBorder="1" applyAlignment="1" applyProtection="1">
      <alignment horizontal="center"/>
      <protection locked="0"/>
    </xf>
    <xf numFmtId="168" fontId="2" fillId="0" borderId="40" xfId="0" applyNumberFormat="1" applyFont="1" applyFill="1" applyBorder="1" applyAlignment="1" applyProtection="1">
      <alignment horizontal="center"/>
      <protection/>
    </xf>
    <xf numFmtId="168" fontId="2" fillId="0" borderId="41"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right"/>
      <protection/>
    </xf>
    <xf numFmtId="164" fontId="10" fillId="3" borderId="7" xfId="0" applyNumberFormat="1" applyFont="1" applyFill="1" applyBorder="1" applyAlignment="1" applyProtection="1">
      <alignment horizontal="center"/>
      <protection/>
    </xf>
    <xf numFmtId="168" fontId="10" fillId="3" borderId="42" xfId="0" applyNumberFormat="1" applyFont="1" applyFill="1" applyBorder="1" applyAlignment="1" applyProtection="1">
      <alignment horizontal="center"/>
      <protection/>
    </xf>
    <xf numFmtId="164" fontId="33" fillId="0" borderId="0" xfId="0" applyNumberFormat="1" applyFont="1" applyFill="1" applyBorder="1" applyAlignment="1" applyProtection="1">
      <alignment horizontal="center"/>
      <protection/>
    </xf>
    <xf numFmtId="178" fontId="33" fillId="0" borderId="0" xfId="0" applyNumberFormat="1" applyFont="1" applyFill="1" applyBorder="1" applyAlignment="1" applyProtection="1">
      <alignment horizontal="center"/>
      <protection/>
    </xf>
    <xf numFmtId="164" fontId="7" fillId="0" borderId="5" xfId="0" applyFont="1" applyBorder="1" applyAlignment="1">
      <alignment/>
    </xf>
    <xf numFmtId="164" fontId="7" fillId="0" borderId="43" xfId="0" applyFont="1" applyBorder="1" applyAlignment="1">
      <alignment/>
    </xf>
    <xf numFmtId="164" fontId="3" fillId="0" borderId="43" xfId="0" applyNumberFormat="1" applyFont="1" applyFill="1" applyBorder="1" applyAlignment="1" applyProtection="1">
      <alignment/>
      <protection/>
    </xf>
    <xf numFmtId="164" fontId="7" fillId="0" borderId="43" xfId="0" applyNumberFormat="1" applyFont="1" applyFill="1" applyBorder="1" applyAlignment="1" applyProtection="1">
      <alignment/>
      <protection/>
    </xf>
    <xf numFmtId="164" fontId="7" fillId="0" borderId="43" xfId="0" applyNumberFormat="1" applyFont="1" applyFill="1" applyBorder="1" applyAlignment="1" applyProtection="1">
      <alignment horizontal="center"/>
      <protection locked="0"/>
    </xf>
    <xf numFmtId="164" fontId="7" fillId="0" borderId="6" xfId="0" applyNumberFormat="1" applyFont="1" applyFill="1" applyBorder="1" applyAlignment="1" applyProtection="1">
      <alignment/>
      <protection/>
    </xf>
    <xf numFmtId="164" fontId="7" fillId="0" borderId="44" xfId="0" applyFont="1" applyBorder="1" applyAlignment="1">
      <alignment/>
    </xf>
    <xf numFmtId="164" fontId="7" fillId="0" borderId="0" xfId="0" applyFont="1" applyBorder="1" applyAlignment="1">
      <alignment/>
    </xf>
    <xf numFmtId="164" fontId="7" fillId="0" borderId="24" xfId="0" applyFont="1" applyBorder="1" applyAlignment="1">
      <alignment/>
    </xf>
    <xf numFmtId="164" fontId="7" fillId="0" borderId="25" xfId="0" applyFont="1" applyBorder="1" applyAlignment="1">
      <alignment/>
    </xf>
    <xf numFmtId="164" fontId="3" fillId="0" borderId="25" xfId="0" applyNumberFormat="1" applyFont="1" applyFill="1" applyBorder="1" applyAlignment="1" applyProtection="1">
      <alignment/>
      <protection/>
    </xf>
    <xf numFmtId="179" fontId="7" fillId="0" borderId="25" xfId="0" applyNumberFormat="1" applyFont="1" applyFill="1" applyBorder="1" applyAlignment="1" applyProtection="1">
      <alignment horizontal="center"/>
      <protection locked="0"/>
    </xf>
    <xf numFmtId="164" fontId="7" fillId="0" borderId="45" xfId="0" applyNumberFormat="1" applyFont="1" applyFill="1" applyBorder="1" applyAlignment="1" applyProtection="1">
      <alignment/>
      <protection/>
    </xf>
    <xf numFmtId="164" fontId="3" fillId="0" borderId="27" xfId="0" applyNumberFormat="1" applyFont="1" applyFill="1" applyBorder="1" applyAlignment="1" applyProtection="1">
      <alignment/>
      <protection/>
    </xf>
    <xf numFmtId="164" fontId="7" fillId="0" borderId="9" xfId="0" applyNumberFormat="1" applyFont="1" applyFill="1" applyBorder="1" applyAlignment="1" applyProtection="1">
      <alignment/>
      <protection locked="0"/>
    </xf>
    <xf numFmtId="164" fontId="3" fillId="0" borderId="9" xfId="0" applyNumberFormat="1" applyFont="1" applyFill="1" applyBorder="1" applyAlignment="1" applyProtection="1">
      <alignment/>
      <protection/>
    </xf>
    <xf numFmtId="164" fontId="3" fillId="0" borderId="9" xfId="0" applyNumberFormat="1" applyFont="1" applyFill="1" applyBorder="1" applyAlignment="1" applyProtection="1">
      <alignment/>
      <protection locked="0"/>
    </xf>
    <xf numFmtId="164" fontId="3" fillId="0" borderId="28" xfId="0" applyNumberFormat="1" applyFont="1" applyFill="1" applyBorder="1" applyAlignment="1" applyProtection="1">
      <alignment/>
      <protection/>
    </xf>
    <xf numFmtId="164" fontId="2" fillId="0" borderId="2" xfId="0" applyNumberFormat="1" applyFont="1" applyFill="1" applyBorder="1" applyAlignment="1" applyProtection="1">
      <alignment horizontal="center"/>
      <protection/>
    </xf>
    <xf numFmtId="164" fontId="2" fillId="0" borderId="3" xfId="0" applyNumberFormat="1" applyFont="1" applyFill="1" applyBorder="1" applyAlignment="1" applyProtection="1">
      <alignment horizontal="center"/>
      <protection/>
    </xf>
    <xf numFmtId="164" fontId="2" fillId="8" borderId="1" xfId="0" applyNumberFormat="1" applyFont="1" applyFill="1" applyBorder="1" applyAlignment="1" applyProtection="1">
      <alignment horizontal="center"/>
      <protection/>
    </xf>
    <xf numFmtId="168" fontId="10" fillId="0" borderId="1" xfId="0" applyNumberFormat="1" applyFont="1" applyFill="1" applyBorder="1" applyAlignment="1" applyProtection="1">
      <alignment horizontal="center"/>
      <protection/>
    </xf>
    <xf numFmtId="164" fontId="2" fillId="9" borderId="1" xfId="0" applyNumberFormat="1" applyFont="1" applyFill="1" applyBorder="1" applyAlignment="1" applyProtection="1">
      <alignment horizontal="center"/>
      <protection/>
    </xf>
    <xf numFmtId="164" fontId="2" fillId="3" borderId="1" xfId="0" applyNumberFormat="1" applyFont="1" applyFill="1" applyBorder="1" applyAlignment="1" applyProtection="1">
      <alignment horizontal="center"/>
      <protection/>
    </xf>
    <xf numFmtId="164" fontId="48" fillId="0" borderId="0" xfId="0" applyFont="1" applyAlignment="1">
      <alignment horizontal="right"/>
    </xf>
    <xf numFmtId="170" fontId="48" fillId="0" borderId="0" xfId="0" applyNumberFormat="1" applyFont="1" applyAlignment="1" applyProtection="1">
      <alignment horizontal="center"/>
      <protection locked="0"/>
    </xf>
    <xf numFmtId="164" fontId="48" fillId="0" borderId="0" xfId="0" applyFont="1" applyAlignment="1">
      <alignment horizontal="left"/>
    </xf>
    <xf numFmtId="164" fontId="48" fillId="0" borderId="0" xfId="0" applyFont="1" applyAlignment="1">
      <alignment/>
    </xf>
    <xf numFmtId="179" fontId="2" fillId="0" borderId="1" xfId="0" applyNumberFormat="1" applyFont="1" applyFill="1" applyBorder="1" applyAlignment="1" applyProtection="1">
      <alignment horizontal="center"/>
      <protection/>
    </xf>
    <xf numFmtId="179" fontId="2" fillId="0" borderId="38" xfId="0" applyNumberFormat="1" applyFont="1" applyFill="1" applyBorder="1" applyAlignment="1" applyProtection="1">
      <alignment horizontal="center"/>
      <protection/>
    </xf>
    <xf numFmtId="164" fontId="0" fillId="0" borderId="0" xfId="0" applyAlignment="1">
      <alignment horizontal="left"/>
    </xf>
    <xf numFmtId="179" fontId="2" fillId="0" borderId="40" xfId="0" applyNumberFormat="1" applyFont="1" applyFill="1" applyBorder="1" applyAlignment="1" applyProtection="1">
      <alignment horizontal="center"/>
      <protection/>
    </xf>
    <xf numFmtId="179" fontId="2" fillId="0" borderId="41" xfId="0" applyNumberFormat="1" applyFont="1" applyFill="1" applyBorder="1" applyAlignment="1" applyProtection="1">
      <alignment horizontal="center"/>
      <protection/>
    </xf>
    <xf numFmtId="179" fontId="10" fillId="3" borderId="42"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left"/>
      <protection/>
    </xf>
    <xf numFmtId="164" fontId="14" fillId="0" borderId="1" xfId="0" applyFont="1" applyBorder="1" applyAlignment="1">
      <alignment horizontal="center"/>
    </xf>
    <xf numFmtId="180" fontId="0" fillId="2" borderId="1" xfId="0" applyNumberFormat="1" applyFill="1" applyBorder="1" applyAlignment="1" applyProtection="1">
      <alignment/>
      <protection locked="0"/>
    </xf>
    <xf numFmtId="181" fontId="0" fillId="0" borderId="1" xfId="0" applyNumberFormat="1" applyBorder="1" applyAlignment="1">
      <alignment/>
    </xf>
    <xf numFmtId="181" fontId="0" fillId="2" borderId="1" xfId="0" applyNumberFormat="1" applyFill="1" applyBorder="1" applyAlignment="1" applyProtection="1">
      <alignment/>
      <protection locked="0"/>
    </xf>
    <xf numFmtId="180" fontId="0" fillId="0" borderId="1" xfId="0" applyNumberFormat="1" applyBorder="1" applyAlignment="1">
      <alignment/>
    </xf>
    <xf numFmtId="164" fontId="7" fillId="0" borderId="0" xfId="0" applyFont="1" applyBorder="1" applyAlignment="1">
      <alignment horizontal="center"/>
    </xf>
    <xf numFmtId="164" fontId="3" fillId="0" borderId="0" xfId="0" applyNumberFormat="1" applyFont="1" applyFill="1" applyBorder="1" applyAlignment="1" applyProtection="1">
      <alignment horizontal="center"/>
      <protection/>
    </xf>
    <xf numFmtId="164" fontId="7" fillId="0" borderId="0" xfId="0" applyFont="1" applyBorder="1" applyAlignment="1">
      <alignment horizontal="left"/>
    </xf>
    <xf numFmtId="164" fontId="49" fillId="0" borderId="0" xfId="0" applyFont="1" applyAlignment="1">
      <alignment/>
    </xf>
    <xf numFmtId="164" fontId="3" fillId="0" borderId="0" xfId="0" applyFont="1" applyAlignment="1">
      <alignment/>
    </xf>
    <xf numFmtId="164" fontId="2" fillId="0" borderId="9" xfId="0" applyNumberFormat="1" applyFont="1" applyFill="1" applyBorder="1" applyAlignment="1" applyProtection="1">
      <alignment/>
      <protection/>
    </xf>
    <xf numFmtId="164" fontId="2" fillId="0" borderId="4" xfId="0" applyNumberFormat="1" applyFont="1" applyFill="1" applyBorder="1" applyAlignment="1" applyProtection="1">
      <alignment/>
      <protection/>
    </xf>
    <xf numFmtId="164" fontId="2" fillId="0" borderId="23" xfId="0" applyNumberFormat="1" applyFont="1" applyFill="1" applyBorder="1" applyAlignment="1" applyProtection="1">
      <alignment/>
      <protection/>
    </xf>
    <xf numFmtId="168" fontId="10" fillId="0" borderId="1" xfId="0" applyNumberFormat="1" applyFont="1" applyFill="1" applyBorder="1" applyAlignment="1" applyProtection="1">
      <alignment horizontal="center"/>
      <protection locked="0"/>
    </xf>
    <xf numFmtId="164" fontId="3" fillId="2" borderId="23" xfId="0" applyNumberFormat="1" applyFont="1" applyFill="1" applyBorder="1" applyAlignment="1" applyProtection="1">
      <alignment horizontal="center"/>
      <protection locked="0"/>
    </xf>
    <xf numFmtId="164" fontId="2" fillId="0" borderId="23" xfId="0" applyNumberFormat="1" applyFont="1" applyFill="1" applyBorder="1" applyAlignment="1" applyProtection="1">
      <alignment horizontal="center"/>
      <protection/>
    </xf>
    <xf numFmtId="164" fontId="2" fillId="0" borderId="2" xfId="0" applyNumberFormat="1" applyFont="1" applyFill="1" applyBorder="1" applyAlignment="1" applyProtection="1">
      <alignment/>
      <protection/>
    </xf>
    <xf numFmtId="164" fontId="2" fillId="0" borderId="44" xfId="0" applyNumberFormat="1" applyFont="1" applyFill="1" applyBorder="1" applyAlignment="1" applyProtection="1">
      <alignment/>
      <protection/>
    </xf>
    <xf numFmtId="164" fontId="2" fillId="0" borderId="3" xfId="0" applyNumberFormat="1" applyFont="1" applyFill="1" applyBorder="1" applyAlignment="1" applyProtection="1">
      <alignment/>
      <protection/>
    </xf>
    <xf numFmtId="164" fontId="7" fillId="0" borderId="0" xfId="0" applyFont="1" applyBorder="1" applyAlignment="1" applyProtection="1">
      <alignment horizontal="left"/>
      <protection locked="0"/>
    </xf>
    <xf numFmtId="164" fontId="3" fillId="0" borderId="0" xfId="0" applyNumberFormat="1" applyFont="1" applyFill="1" applyBorder="1" applyAlignment="1" applyProtection="1">
      <alignment/>
      <protection locked="0"/>
    </xf>
    <xf numFmtId="164" fontId="3" fillId="0" borderId="0" xfId="0" applyNumberFormat="1" applyFont="1" applyFill="1" applyBorder="1" applyAlignment="1" applyProtection="1">
      <alignment horizontal="center"/>
      <protection locked="0"/>
    </xf>
    <xf numFmtId="168" fontId="10" fillId="0" borderId="1" xfId="0" applyNumberFormat="1" applyFont="1" applyFill="1" applyBorder="1" applyAlignment="1" applyProtection="1">
      <alignment/>
      <protection locked="0"/>
    </xf>
    <xf numFmtId="164" fontId="2" fillId="0" borderId="2" xfId="0" applyNumberFormat="1" applyFont="1" applyFill="1" applyBorder="1" applyAlignment="1" applyProtection="1">
      <alignment/>
      <protection locked="0"/>
    </xf>
    <xf numFmtId="164" fontId="2" fillId="2" borderId="23" xfId="0" applyNumberFormat="1" applyFont="1" applyFill="1" applyBorder="1" applyAlignment="1" applyProtection="1">
      <alignment horizontal="center"/>
      <protection locked="0"/>
    </xf>
    <xf numFmtId="164" fontId="2" fillId="0" borderId="23" xfId="0" applyNumberFormat="1" applyFont="1" applyFill="1" applyBorder="1" applyAlignment="1" applyProtection="1">
      <alignment/>
      <protection locked="0"/>
    </xf>
    <xf numFmtId="164" fontId="2" fillId="0" borderId="23" xfId="0" applyNumberFormat="1" applyFont="1" applyFill="1" applyBorder="1" applyAlignment="1" applyProtection="1">
      <alignment horizontal="center"/>
      <protection locked="0"/>
    </xf>
    <xf numFmtId="168" fontId="2" fillId="0" borderId="23" xfId="0" applyNumberFormat="1" applyFont="1" applyFill="1" applyBorder="1" applyAlignment="1" applyProtection="1">
      <alignment/>
      <protection locked="0"/>
    </xf>
    <xf numFmtId="168" fontId="2" fillId="0" borderId="23" xfId="0" applyNumberFormat="1" applyFont="1" applyFill="1" applyBorder="1" applyAlignment="1" applyProtection="1">
      <alignment horizontal="center"/>
      <protection locked="0"/>
    </xf>
    <xf numFmtId="178" fontId="10" fillId="0" borderId="1" xfId="0" applyNumberFormat="1" applyFont="1" applyFill="1" applyBorder="1" applyAlignment="1" applyProtection="1">
      <alignment/>
      <protection/>
    </xf>
    <xf numFmtId="178" fontId="10" fillId="0" borderId="1"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2">
    <dxf>
      <border/>
    </dxf>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475"/>
          <c:y val="0.22875"/>
          <c:w val="0.33575"/>
          <c:h val="0.55975"/>
        </c:manualLayout>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c:spPr>
          </c:dPt>
          <c:dPt>
            <c:idx val="1"/>
            <c:spPr>
              <a:solidFill>
                <a:srgbClr val="993366"/>
              </a:solidFill>
            </c:spPr>
          </c:dPt>
          <c:dLbls>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0"/>
            <c:showPercent val="0"/>
            <c:separator>
</c:separator>
          </c:dLbls>
          <c:cat>
            <c:strRef>
              <c:f>(Cantine!$F$29,Cantine!$F$31)</c:f>
              <c:strCache/>
            </c:strRef>
          </c:cat>
          <c:val>
            <c:numRef>
              <c:f>(Cantine!$G$29,Cantine!$G$31)</c:f>
              <c:numCache/>
            </c:numRef>
          </c:val>
        </c:ser>
      </c:pieChart>
      <c:spPr>
        <a:noFill/>
        <a:ln>
          <a:noFill/>
        </a:ln>
      </c:spPr>
    </c:plotArea>
    <c:legend>
      <c:legendPos val="r"/>
      <c:layout>
        <c:manualLayout>
          <c:xMode val="edge"/>
          <c:yMode val="edge"/>
          <c:x val="0.479"/>
          <c:y val="0.03125"/>
        </c:manualLayout>
      </c:layout>
      <c:overlay val="0"/>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1"/>
      <c:rotY val="15"/>
      <c:depthPercent val="100"/>
      <c:rAngAx val="1"/>
    </c:view3D>
    <c:plotArea>
      <c:layout>
        <c:manualLayout>
          <c:xMode val="edge"/>
          <c:yMode val="edge"/>
          <c:x val="0.022"/>
          <c:y val="0.049"/>
          <c:w val="0.718"/>
          <c:h val="0.91725"/>
        </c:manualLayout>
      </c:layout>
      <c:bar3DChart>
        <c:barDir val="col"/>
        <c:grouping val="clustered"/>
        <c:varyColors val="0"/>
        <c:ser>
          <c:idx val="0"/>
          <c:order val="0"/>
          <c:tx>
            <c:strRef>
              <c:f>Fleurs!$D$21</c:f>
            </c:strRef>
          </c:tx>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3175">
                <a:solidFill/>
              </a:ln>
            </c:spPr>
          </c:dPt>
          <c:dLbls>
            <c:numFmt formatCode="General" sourceLinked="1"/>
            <c:spPr>
              <a:noFill/>
              <a:ln>
                <a:noFill/>
              </a:ln>
            </c:spPr>
            <c:txPr>
              <a:bodyPr vert="horz" rot="0" anchor="ctr"/>
              <a:lstStyle/>
              <a:p>
                <a:pPr algn="ctr">
                  <a:defRPr lang="en-US" cap="none" sz="1200" b="0" i="0" u="none" baseline="0">
                    <a:solidFill>
                      <a:srgbClr val="FFFFFF"/>
                    </a:solidFill>
                    <a:latin typeface="Arial"/>
                    <a:ea typeface="Arial"/>
                    <a:cs typeface="Arial"/>
                  </a:defRPr>
                </a:pPr>
              </a:p>
            </c:txPr>
            <c:showLegendKey val="0"/>
            <c:showVal val="1"/>
            <c:showBubbleSize val="0"/>
            <c:showCatName val="0"/>
            <c:showSerName val="0"/>
            <c:showPercent val="0"/>
            <c:separator>;</c:separator>
          </c:dLbls>
          <c:val>
            <c:numRef>
              <c:f>Fleurs!$E$21</c:f>
              <c:numCache/>
            </c:numRef>
          </c:val>
          <c:shape val="box"/>
        </c:ser>
        <c:ser>
          <c:idx val="1"/>
          <c:order val="1"/>
          <c:tx>
            <c:strRef>
              <c:f>Fleurs!$D$23</c:f>
            </c:strRef>
          </c:tx>
          <c:spPr>
            <a:solidFill>
              <a:srgbClr val="99336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a:ln w="3175">
                <a:solidFill/>
              </a:ln>
            </c:spPr>
          </c:dPt>
          <c:dLbls>
            <c:numFmt formatCode="General" sourceLinked="1"/>
            <c:spPr>
              <a:noFill/>
              <a:ln>
                <a:noFill/>
              </a:ln>
            </c:spPr>
            <c:txPr>
              <a:bodyPr vert="horz" rot="0" anchor="ctr"/>
              <a:lstStyle/>
              <a:p>
                <a:pPr algn="ctr">
                  <a:defRPr lang="en-US" cap="none" sz="1200" b="0" i="0" u="none" baseline="0">
                    <a:solidFill>
                      <a:srgbClr val="FFFFFF"/>
                    </a:solidFill>
                    <a:latin typeface="Arial"/>
                    <a:ea typeface="Arial"/>
                    <a:cs typeface="Arial"/>
                  </a:defRPr>
                </a:pPr>
              </a:p>
            </c:txPr>
            <c:showLegendKey val="0"/>
            <c:showVal val="1"/>
            <c:showBubbleSize val="0"/>
            <c:showCatName val="0"/>
            <c:showSerName val="0"/>
            <c:showPercent val="0"/>
            <c:separator>;</c:separator>
          </c:dLbls>
          <c:val>
            <c:numRef>
              <c:f>Fleurs!$E$23</c:f>
              <c:numCache/>
            </c:numRef>
          </c:val>
          <c:shape val="box"/>
        </c:ser>
        <c:gapWidth val="190"/>
        <c:shape val="box"/>
        <c:axId val="23908894"/>
        <c:axId val="13853455"/>
      </c:bar3DChart>
      <c:catAx>
        <c:axId val="23908894"/>
        <c:scaling>
          <c:orientation val="minMax"/>
        </c:scaling>
        <c:axPos val="b"/>
        <c:delete val="0"/>
        <c:numFmt formatCode="General" sourceLinked="1"/>
        <c:majorTickMark val="out"/>
        <c:minorTickMark val="none"/>
        <c:tickLblPos val="low"/>
        <c:txPr>
          <a:bodyPr vert="horz" rot="0"/>
          <a:lstStyle/>
          <a:p>
            <a:pPr>
              <a:defRPr lang="en-US" cap="none" sz="900" b="0" i="0" u="none" baseline="0">
                <a:solidFill>
                  <a:srgbClr val="000000"/>
                </a:solidFill>
                <a:latin typeface="Arial"/>
                <a:ea typeface="Arial"/>
                <a:cs typeface="Arial"/>
              </a:defRPr>
            </a:pPr>
          </a:p>
        </c:txPr>
        <c:crossAx val="13853455"/>
        <c:crossesAt val="0"/>
        <c:auto val="1"/>
        <c:lblOffset val="100"/>
        <c:noMultiLvlLbl val="0"/>
      </c:catAx>
      <c:valAx>
        <c:axId val="13853455"/>
        <c:scaling>
          <c:orientation val="minMax"/>
        </c:scaling>
        <c:axPos val="l"/>
        <c:majorGridlines/>
        <c:delete val="0"/>
        <c:numFmt formatCode="General" sourceLinked="1"/>
        <c:majorTickMark val="out"/>
        <c:minorTickMark val="none"/>
        <c:tickLblPos val="nextTo"/>
        <c:txPr>
          <a:bodyPr vert="horz" rot="0"/>
          <a:lstStyle/>
          <a:p>
            <a:pPr>
              <a:defRPr lang="en-US" cap="none" sz="1100" b="0" i="0" u="none" baseline="0">
                <a:solidFill>
                  <a:srgbClr val="000000"/>
                </a:solidFill>
                <a:latin typeface="Arial"/>
                <a:ea typeface="Arial"/>
                <a:cs typeface="Arial"/>
              </a:defRPr>
            </a:pPr>
          </a:p>
        </c:txPr>
        <c:crossAx val="23908894"/>
        <c:crossesAt val="1"/>
        <c:crossBetween val="between"/>
        <c:dispUnits/>
      </c:valAx>
      <c:spPr>
        <a:noFill/>
        <a:ln>
          <a:noFill/>
        </a:ln>
      </c:spPr>
    </c:plotArea>
    <c:legend>
      <c:legendPos val="r"/>
      <c:layout>
        <c:manualLayout>
          <c:xMode val="edge"/>
          <c:yMode val="edge"/>
          <c:x val="0.223"/>
          <c:y val="0.85325"/>
        </c:manualLayout>
      </c:layout>
      <c:overlay val="0"/>
      <c:txPr>
        <a:bodyPr vert="horz" rot="0"/>
        <a:lstStyle/>
        <a:p>
          <a:pPr>
            <a:defRPr lang="en-US" cap="none" sz="975" b="0" i="0" u="none" baseline="0">
              <a:solidFill>
                <a:srgbClr val="000000"/>
              </a:solidFill>
              <a:latin typeface="Arial"/>
              <a:ea typeface="Arial"/>
              <a:cs typeface="Arial"/>
            </a:defRPr>
          </a:pPr>
        </a:p>
      </c:txPr>
    </c:legend>
    <c:floor>
      <c:spPr>
        <a:solidFill>
          <a:srgbClr val="808080"/>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bar3DChart>
        <c:barDir val="col"/>
        <c:grouping val="standard"/>
        <c:varyColors val="0"/>
        <c:ser>
          <c:idx val="0"/>
          <c:order val="0"/>
          <c:tx>
            <c:strRef>
              <c:f>'Locations A voir'!$D$9</c:f>
            </c:strRef>
          </c:tx>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3175">
                <a:solidFill/>
              </a:ln>
            </c:spPr>
          </c:dPt>
          <c:dLbls>
            <c:numFmt formatCode="General" sourceLinked="1"/>
            <c:spPr>
              <a:noFill/>
              <a:ln>
                <a:noFill/>
              </a:ln>
            </c:spPr>
            <c:txPr>
              <a:bodyPr vert="horz" rot="0" anchor="ctr"/>
              <a:lstStyle/>
              <a:p>
                <a:pPr algn="ctr">
                  <a:defRPr lang="en-US" cap="none" sz="1125" b="0" i="0" u="none" baseline="0">
                    <a:solidFill>
                      <a:srgbClr val="FFFFFF"/>
                    </a:solidFill>
                    <a:latin typeface="Arial"/>
                    <a:ea typeface="Arial"/>
                    <a:cs typeface="Arial"/>
                  </a:defRPr>
                </a:pPr>
              </a:p>
            </c:txPr>
            <c:showLegendKey val="0"/>
            <c:showVal val="1"/>
            <c:showBubbleSize val="0"/>
            <c:showCatName val="0"/>
            <c:showSerName val="0"/>
            <c:showPercent val="0"/>
            <c:separator>
</c:separator>
          </c:dLbls>
          <c:val>
            <c:numRef>
              <c:f>'Locations A voir'!$I$9</c:f>
              <c:numCache/>
            </c:numRef>
          </c:val>
          <c:shape val="box"/>
        </c:ser>
        <c:ser>
          <c:idx val="1"/>
          <c:order val="1"/>
          <c:tx>
            <c:strRef>
              <c:f>'Locations A voir'!$D$10</c:f>
            </c:strRef>
          </c:tx>
          <c:spPr>
            <a:solidFill>
              <a:srgbClr val="99336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a:ln w="3175">
                <a:solidFill/>
              </a:ln>
            </c:spPr>
          </c:dPt>
          <c:dLbls>
            <c:numFmt formatCode="General" sourceLinked="1"/>
            <c:spPr>
              <a:noFill/>
              <a:ln>
                <a:noFill/>
              </a:ln>
            </c:spPr>
            <c:txPr>
              <a:bodyPr vert="horz" rot="0" anchor="ctr"/>
              <a:lstStyle/>
              <a:p>
                <a:pPr algn="ctr">
                  <a:defRPr lang="en-US" cap="none" sz="1125" b="0" i="0" u="none" baseline="0">
                    <a:solidFill>
                      <a:srgbClr val="FFFFFF"/>
                    </a:solidFill>
                    <a:latin typeface="Arial"/>
                    <a:ea typeface="Arial"/>
                    <a:cs typeface="Arial"/>
                  </a:defRPr>
                </a:pPr>
              </a:p>
            </c:txPr>
            <c:showLegendKey val="0"/>
            <c:showVal val="1"/>
            <c:showBubbleSize val="0"/>
            <c:showCatName val="0"/>
            <c:showSerName val="0"/>
            <c:showPercent val="0"/>
            <c:separator>
</c:separator>
          </c:dLbls>
          <c:val>
            <c:numRef>
              <c:f>'Locations A voir'!$I$10</c:f>
              <c:numCache/>
            </c:numRef>
          </c:val>
          <c:shape val="box"/>
        </c:ser>
        <c:ser>
          <c:idx val="2"/>
          <c:order val="2"/>
          <c:tx>
            <c:strRef>
              <c:f>'Locations A voir'!$D$11</c:f>
            </c:strRef>
          </c:tx>
          <c:spPr>
            <a:solidFill>
              <a:srgbClr val="FFFFCC"/>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CC"/>
              </a:solidFill>
              <a:ln w="3175">
                <a:solidFill/>
              </a:ln>
            </c:spPr>
          </c:dPt>
          <c:dLbls>
            <c:numFmt formatCode="General" sourceLinked="1"/>
            <c:spPr>
              <a:noFill/>
              <a:ln>
                <a:noFill/>
              </a:ln>
            </c:spPr>
            <c:txPr>
              <a:bodyPr vert="horz" rot="0" anchor="ctr"/>
              <a:lstStyle/>
              <a:p>
                <a:pPr algn="ctr">
                  <a:defRPr lang="en-US" cap="none" sz="1125" b="0" i="0" u="none" baseline="0">
                    <a:solidFill>
                      <a:srgbClr val="FFFFFF"/>
                    </a:solidFill>
                    <a:latin typeface="Arial"/>
                    <a:ea typeface="Arial"/>
                    <a:cs typeface="Arial"/>
                  </a:defRPr>
                </a:pPr>
              </a:p>
            </c:txPr>
            <c:showLegendKey val="0"/>
            <c:showVal val="1"/>
            <c:showBubbleSize val="0"/>
            <c:showCatName val="0"/>
            <c:showSerName val="0"/>
            <c:showPercent val="0"/>
            <c:separator>
</c:separator>
          </c:dLbls>
          <c:val>
            <c:numRef>
              <c:f>'Locations A voir'!$I$11</c:f>
              <c:numCache/>
            </c:numRef>
          </c:val>
          <c:shape val="box"/>
        </c:ser>
        <c:shape val="box"/>
        <c:axId val="57572232"/>
        <c:axId val="48388041"/>
        <c:axId val="32839186"/>
      </c:bar3DChart>
      <c:catAx>
        <c:axId val="57572232"/>
        <c:scaling>
          <c:orientation val="minMax"/>
        </c:scaling>
        <c:axPos val="b"/>
        <c:delete val="0"/>
        <c:numFmt formatCode="General" sourceLinked="1"/>
        <c:majorTickMark val="out"/>
        <c:minorTickMark val="none"/>
        <c:tickLblPos val="low"/>
        <c:txPr>
          <a:bodyPr vert="horz" rot="0"/>
          <a:lstStyle/>
          <a:p>
            <a:pPr>
              <a:defRPr lang="en-US" cap="none" sz="1125" b="0" i="0" u="none" baseline="0">
                <a:solidFill>
                  <a:srgbClr val="000000"/>
                </a:solidFill>
                <a:latin typeface="Arial"/>
                <a:ea typeface="Arial"/>
                <a:cs typeface="Arial"/>
              </a:defRPr>
            </a:pPr>
          </a:p>
        </c:txPr>
        <c:crossAx val="48388041"/>
        <c:crossesAt val="0"/>
        <c:auto val="1"/>
        <c:lblOffset val="100"/>
        <c:noMultiLvlLbl val="0"/>
      </c:catAx>
      <c:valAx>
        <c:axId val="48388041"/>
        <c:scaling>
          <c:orientation val="minMax"/>
        </c:scaling>
        <c:axPos val="l"/>
        <c:majorGridlines/>
        <c:delete val="0"/>
        <c:numFmt formatCode="General" sourceLinked="1"/>
        <c:majorTickMark val="out"/>
        <c:minorTickMark val="none"/>
        <c:tickLblPos val="nextTo"/>
        <c:txPr>
          <a:bodyPr vert="horz" rot="0"/>
          <a:lstStyle/>
          <a:p>
            <a:pPr>
              <a:defRPr lang="en-US" cap="none" sz="1125" b="0" i="0" u="none" baseline="0">
                <a:solidFill>
                  <a:srgbClr val="000000"/>
                </a:solidFill>
                <a:latin typeface="Arial"/>
                <a:ea typeface="Arial"/>
                <a:cs typeface="Arial"/>
              </a:defRPr>
            </a:pPr>
          </a:p>
        </c:txPr>
        <c:crossAx val="57572232"/>
        <c:crossesAt val="1"/>
        <c:crossBetween val="between"/>
        <c:dispUnits/>
      </c:valAx>
      <c:serAx>
        <c:axId val="32839186"/>
        <c:scaling>
          <c:orientation val="minMax"/>
        </c:scaling>
        <c:axPos val="b"/>
        <c:delete val="0"/>
        <c:numFmt formatCode="General" sourceLinked="1"/>
        <c:majorTickMark val="out"/>
        <c:minorTickMark val="none"/>
        <c:tickLblPos val="low"/>
        <c:txPr>
          <a:bodyPr vert="horz" rot="0"/>
          <a:lstStyle/>
          <a:p>
            <a:pPr>
              <a:defRPr lang="en-US" cap="none" sz="1125" b="0" i="0" u="none" baseline="0">
                <a:solidFill>
                  <a:srgbClr val="000000"/>
                </a:solidFill>
                <a:latin typeface="Arial"/>
                <a:ea typeface="Arial"/>
                <a:cs typeface="Arial"/>
              </a:defRPr>
            </a:pPr>
          </a:p>
        </c:txPr>
        <c:crossAx val="48388041"/>
        <c:crossesAt val="0"/>
        <c:tickLblSkip val="1"/>
        <c:tickMarkSkip val="1"/>
      </c:serAx>
      <c:spPr>
        <a:noFill/>
        <a:ln>
          <a:noFill/>
        </a:ln>
      </c:spPr>
    </c:plotArea>
    <c:legend>
      <c:legendPos val="r"/>
      <c:layout/>
      <c:overlay val="0"/>
      <c:txPr>
        <a:bodyPr vert="horz" rot="0"/>
        <a:lstStyle/>
        <a:p>
          <a:pPr>
            <a:defRPr lang="en-US" cap="none" sz="1125" b="0" i="0" u="none" baseline="0">
              <a:solidFill>
                <a:srgbClr val="000000"/>
              </a:solidFill>
              <a:latin typeface="Arial"/>
              <a:ea typeface="Arial"/>
              <a:cs typeface="Arial"/>
            </a:defRPr>
          </a:pPr>
        </a:p>
      </c:txPr>
    </c:legend>
    <c:floor>
      <c:spPr>
        <a:solidFill>
          <a:srgbClr val="808080"/>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xdr:row>
      <xdr:rowOff>47625</xdr:rowOff>
    </xdr:from>
    <xdr:to>
      <xdr:col>12</xdr:col>
      <xdr:colOff>171450</xdr:colOff>
      <xdr:row>18</xdr:row>
      <xdr:rowOff>152400</xdr:rowOff>
    </xdr:to>
    <xdr:graphicFrame>
      <xdr:nvGraphicFramePr>
        <xdr:cNvPr id="1" name="Chart 1"/>
        <xdr:cNvGraphicFramePr/>
      </xdr:nvGraphicFramePr>
      <xdr:xfrm>
        <a:off x="5648325" y="1228725"/>
        <a:ext cx="2828925" cy="2505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7</xdr:row>
      <xdr:rowOff>219075</xdr:rowOff>
    </xdr:from>
    <xdr:to>
      <xdr:col>12</xdr:col>
      <xdr:colOff>9525</xdr:colOff>
      <xdr:row>22</xdr:row>
      <xdr:rowOff>9525</xdr:rowOff>
    </xdr:to>
    <xdr:graphicFrame>
      <xdr:nvGraphicFramePr>
        <xdr:cNvPr id="1" name="Chart 1"/>
        <xdr:cNvGraphicFramePr/>
      </xdr:nvGraphicFramePr>
      <xdr:xfrm>
        <a:off x="4819650" y="1933575"/>
        <a:ext cx="46577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12</xdr:row>
      <xdr:rowOff>19050</xdr:rowOff>
    </xdr:from>
    <xdr:to>
      <xdr:col>9</xdr:col>
      <xdr:colOff>476250</xdr:colOff>
      <xdr:row>29</xdr:row>
      <xdr:rowOff>171450</xdr:rowOff>
    </xdr:to>
    <xdr:graphicFrame>
      <xdr:nvGraphicFramePr>
        <xdr:cNvPr id="1" name="Chart 1"/>
        <xdr:cNvGraphicFramePr/>
      </xdr:nvGraphicFramePr>
      <xdr:xfrm>
        <a:off x="1771650" y="2505075"/>
        <a:ext cx="57340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L23"/>
  <sheetViews>
    <sheetView showGridLines="0" workbookViewId="0" topLeftCell="A7">
      <selection activeCell="B11" sqref="B11"/>
    </sheetView>
  </sheetViews>
  <sheetFormatPr defaultColWidth="10.28125" defaultRowHeight="12.75"/>
  <cols>
    <col min="1" max="1" width="1.28515625" style="1" customWidth="1"/>
    <col min="2" max="2" width="10.00390625" style="1" customWidth="1"/>
    <col min="3" max="3" width="3.00390625" style="1" customWidth="1"/>
    <col min="4" max="4" width="15.28125" style="2" customWidth="1"/>
    <col min="5" max="5" width="3.00390625" style="1" customWidth="1"/>
    <col min="6" max="6" width="14.421875" style="1" customWidth="1"/>
    <col min="7" max="7" width="22.28125" style="2" customWidth="1"/>
    <col min="8" max="8" width="15.7109375" style="1" customWidth="1"/>
    <col min="9" max="9" width="3.28125" style="2" customWidth="1"/>
    <col min="10" max="10" width="17.140625" style="1" customWidth="1"/>
    <col min="11" max="12" width="7.00390625" style="1" customWidth="1"/>
    <col min="13" max="16384" width="10.00390625" style="1" customWidth="1"/>
  </cols>
  <sheetData>
    <row r="1" spans="2:12" ht="20.25">
      <c r="B1" s="3" t="s">
        <v>0</v>
      </c>
      <c r="J1" s="4"/>
      <c r="K1" s="4"/>
      <c r="L1" s="4"/>
    </row>
    <row r="2" spans="2:12" ht="15">
      <c r="B2" s="5" t="s">
        <v>1</v>
      </c>
      <c r="C2" s="5"/>
      <c r="D2" s="6"/>
      <c r="E2" s="7"/>
      <c r="F2" s="7"/>
      <c r="G2" s="8"/>
      <c r="H2" s="7"/>
      <c r="I2" s="8"/>
      <c r="J2" s="9"/>
      <c r="K2" s="4"/>
      <c r="L2" s="4"/>
    </row>
    <row r="3" spans="2:12" ht="15">
      <c r="B3" s="5"/>
      <c r="C3" s="5" t="s">
        <v>2</v>
      </c>
      <c r="D3" s="6"/>
      <c r="E3" s="7"/>
      <c r="F3" s="7"/>
      <c r="G3" s="8"/>
      <c r="H3" s="7"/>
      <c r="I3" s="8"/>
      <c r="J3" s="9"/>
      <c r="K3" s="4"/>
      <c r="L3" s="4"/>
    </row>
    <row r="4" spans="2:12" ht="15">
      <c r="B4" s="5"/>
      <c r="C4" s="5" t="s">
        <v>3</v>
      </c>
      <c r="D4" s="6"/>
      <c r="E4" s="7"/>
      <c r="F4" s="7"/>
      <c r="G4" s="8"/>
      <c r="H4" s="7"/>
      <c r="I4" s="8"/>
      <c r="J4" s="9"/>
      <c r="K4" s="4"/>
      <c r="L4" s="4"/>
    </row>
    <row r="5" spans="2:12" ht="15">
      <c r="B5" s="5"/>
      <c r="C5" s="5" t="s">
        <v>4</v>
      </c>
      <c r="D5" s="6"/>
      <c r="E5" s="7"/>
      <c r="F5" s="7"/>
      <c r="G5" s="8"/>
      <c r="H5" s="7"/>
      <c r="I5" s="8"/>
      <c r="J5" s="9"/>
      <c r="K5" s="4"/>
      <c r="L5" s="4"/>
    </row>
    <row r="6" spans="2:12" ht="7.5" customHeight="1">
      <c r="B6" s="7"/>
      <c r="C6" s="7"/>
      <c r="D6" s="8"/>
      <c r="E6" s="7"/>
      <c r="F6" s="7"/>
      <c r="G6" s="8"/>
      <c r="H6" s="7"/>
      <c r="I6" s="8"/>
      <c r="J6" s="9"/>
      <c r="K6" s="4"/>
      <c r="L6" s="4"/>
    </row>
    <row r="7" spans="2:12" ht="63.75" customHeight="1">
      <c r="B7" s="10" t="s">
        <v>5</v>
      </c>
      <c r="C7" s="10"/>
      <c r="D7" s="10"/>
      <c r="E7" s="10"/>
      <c r="F7" s="10"/>
      <c r="G7" s="10"/>
      <c r="H7" s="10"/>
      <c r="I7" s="10"/>
      <c r="J7" s="10"/>
      <c r="K7" s="4"/>
      <c r="L7" s="4"/>
    </row>
    <row r="8" spans="2:10" ht="9.75" customHeight="1">
      <c r="B8" s="7"/>
      <c r="C8" s="7"/>
      <c r="D8" s="8"/>
      <c r="E8" s="7"/>
      <c r="F8" s="7"/>
      <c r="G8" s="8"/>
      <c r="H8" s="7"/>
      <c r="I8" s="8"/>
      <c r="J8" s="7"/>
    </row>
    <row r="9" spans="2:10" ht="15">
      <c r="B9" s="11"/>
      <c r="C9" s="7"/>
      <c r="D9" s="12" t="s">
        <v>6</v>
      </c>
      <c r="E9" s="7"/>
      <c r="F9" s="12" t="s">
        <v>7</v>
      </c>
      <c r="G9" s="12"/>
      <c r="H9" s="12"/>
      <c r="I9" s="7"/>
      <c r="J9" s="12" t="s">
        <v>8</v>
      </c>
    </row>
    <row r="10" spans="2:10" ht="45">
      <c r="B10" s="13" t="s">
        <v>9</v>
      </c>
      <c r="C10" s="7"/>
      <c r="D10" s="14" t="s">
        <v>10</v>
      </c>
      <c r="E10" s="7"/>
      <c r="F10" s="15" t="s">
        <v>11</v>
      </c>
      <c r="G10" s="16" t="s">
        <v>12</v>
      </c>
      <c r="H10" s="14" t="s">
        <v>13</v>
      </c>
      <c r="I10" s="7"/>
      <c r="J10" s="14" t="s">
        <v>14</v>
      </c>
    </row>
    <row r="11" spans="2:10" ht="15.75">
      <c r="B11" s="17"/>
      <c r="C11" s="7"/>
      <c r="D11" s="18">
        <f aca="true" t="shared" si="0" ref="D11:D22">B11*0.61</f>
        <v>0</v>
      </c>
      <c r="E11" s="7"/>
      <c r="F11" s="19">
        <f>B11*0.46</f>
        <v>0</v>
      </c>
      <c r="G11" s="20">
        <f>IF(B11&lt;&gt;0,IF(B11&lt;10,1.5,3),0)</f>
        <v>0</v>
      </c>
      <c r="H11" s="21">
        <f>F11+G11</f>
        <v>0</v>
      </c>
      <c r="I11" s="7"/>
      <c r="J11" s="18">
        <f>INT(ROUNDUP(B11/5,0))*2.5</f>
        <v>0</v>
      </c>
    </row>
    <row r="12" spans="2:10" ht="15.75">
      <c r="B12" s="17"/>
      <c r="C12" s="7"/>
      <c r="D12" s="18">
        <f t="shared" si="0"/>
        <v>0</v>
      </c>
      <c r="E12" s="7"/>
      <c r="F12" s="19">
        <f aca="true" t="shared" si="1" ref="F12:F22">B12*0.46</f>
        <v>0</v>
      </c>
      <c r="G12" s="20">
        <f aca="true" t="shared" si="2" ref="G12:G22">IF(B12&lt;&gt;0,IF(B12&lt;10,1.5,3),0)</f>
        <v>0</v>
      </c>
      <c r="H12" s="21">
        <f aca="true" t="shared" si="3" ref="H12:H23">F12+G12</f>
        <v>0</v>
      </c>
      <c r="I12" s="7"/>
      <c r="J12" s="18">
        <f aca="true" t="shared" si="4" ref="J12:J22">INT(ROUNDUP(B12/5,0))*2.5</f>
        <v>0</v>
      </c>
    </row>
    <row r="13" spans="2:10" ht="15.75">
      <c r="B13" s="17"/>
      <c r="C13" s="7"/>
      <c r="D13" s="18">
        <f t="shared" si="0"/>
        <v>0</v>
      </c>
      <c r="E13" s="7"/>
      <c r="F13" s="19">
        <f t="shared" si="1"/>
        <v>0</v>
      </c>
      <c r="G13" s="20">
        <f t="shared" si="2"/>
        <v>0</v>
      </c>
      <c r="H13" s="21">
        <f t="shared" si="3"/>
        <v>0</v>
      </c>
      <c r="I13" s="7"/>
      <c r="J13" s="18">
        <f t="shared" si="4"/>
        <v>0</v>
      </c>
    </row>
    <row r="14" spans="2:10" ht="15">
      <c r="B14" s="17"/>
      <c r="C14" s="7"/>
      <c r="D14" s="18">
        <f t="shared" si="0"/>
        <v>0</v>
      </c>
      <c r="E14" s="7"/>
      <c r="F14" s="19">
        <f t="shared" si="1"/>
        <v>0</v>
      </c>
      <c r="G14" s="20">
        <f t="shared" si="2"/>
        <v>0</v>
      </c>
      <c r="H14" s="21">
        <f t="shared" si="3"/>
        <v>0</v>
      </c>
      <c r="I14" s="7"/>
      <c r="J14" s="18">
        <f t="shared" si="4"/>
        <v>0</v>
      </c>
    </row>
    <row r="15" spans="2:10" ht="15">
      <c r="B15" s="17"/>
      <c r="C15" s="7"/>
      <c r="D15" s="18">
        <f t="shared" si="0"/>
        <v>0</v>
      </c>
      <c r="E15" s="7"/>
      <c r="F15" s="19">
        <f t="shared" si="1"/>
        <v>0</v>
      </c>
      <c r="G15" s="20">
        <f t="shared" si="2"/>
        <v>0</v>
      </c>
      <c r="H15" s="21">
        <f t="shared" si="3"/>
        <v>0</v>
      </c>
      <c r="I15" s="7"/>
      <c r="J15" s="18">
        <f t="shared" si="4"/>
        <v>0</v>
      </c>
    </row>
    <row r="16" spans="2:10" ht="15">
      <c r="B16" s="17"/>
      <c r="C16" s="7"/>
      <c r="D16" s="18">
        <f t="shared" si="0"/>
        <v>0</v>
      </c>
      <c r="E16" s="7"/>
      <c r="F16" s="19">
        <f t="shared" si="1"/>
        <v>0</v>
      </c>
      <c r="G16" s="20">
        <f t="shared" si="2"/>
        <v>0</v>
      </c>
      <c r="H16" s="21">
        <f t="shared" si="3"/>
        <v>0</v>
      </c>
      <c r="I16" s="7"/>
      <c r="J16" s="18">
        <f t="shared" si="4"/>
        <v>0</v>
      </c>
    </row>
    <row r="17" spans="2:10" ht="15">
      <c r="B17" s="17"/>
      <c r="C17" s="7"/>
      <c r="D17" s="18">
        <f t="shared" si="0"/>
        <v>0</v>
      </c>
      <c r="E17" s="7"/>
      <c r="F17" s="19">
        <f t="shared" si="1"/>
        <v>0</v>
      </c>
      <c r="G17" s="20">
        <f t="shared" si="2"/>
        <v>0</v>
      </c>
      <c r="H17" s="21">
        <f t="shared" si="3"/>
        <v>0</v>
      </c>
      <c r="I17" s="7"/>
      <c r="J17" s="18">
        <f t="shared" si="4"/>
        <v>0</v>
      </c>
    </row>
    <row r="18" spans="2:10" ht="15">
      <c r="B18" s="17"/>
      <c r="C18" s="7"/>
      <c r="D18" s="18">
        <f t="shared" si="0"/>
        <v>0</v>
      </c>
      <c r="E18" s="7"/>
      <c r="F18" s="19">
        <f t="shared" si="1"/>
        <v>0</v>
      </c>
      <c r="G18" s="20">
        <f t="shared" si="2"/>
        <v>0</v>
      </c>
      <c r="H18" s="21">
        <f t="shared" si="3"/>
        <v>0</v>
      </c>
      <c r="I18" s="7"/>
      <c r="J18" s="18">
        <f t="shared" si="4"/>
        <v>0</v>
      </c>
    </row>
    <row r="19" spans="2:10" ht="15">
      <c r="B19" s="17"/>
      <c r="C19" s="7"/>
      <c r="D19" s="18">
        <f t="shared" si="0"/>
        <v>0</v>
      </c>
      <c r="E19" s="7"/>
      <c r="F19" s="19">
        <f t="shared" si="1"/>
        <v>0</v>
      </c>
      <c r="G19" s="20">
        <f t="shared" si="2"/>
        <v>0</v>
      </c>
      <c r="H19" s="21">
        <f t="shared" si="3"/>
        <v>0</v>
      </c>
      <c r="I19" s="7"/>
      <c r="J19" s="18">
        <f t="shared" si="4"/>
        <v>0</v>
      </c>
    </row>
    <row r="20" spans="2:10" ht="15">
      <c r="B20" s="17"/>
      <c r="C20" s="7"/>
      <c r="D20" s="18">
        <f t="shared" si="0"/>
        <v>0</v>
      </c>
      <c r="E20" s="7"/>
      <c r="F20" s="19">
        <f t="shared" si="1"/>
        <v>0</v>
      </c>
      <c r="G20" s="20">
        <f t="shared" si="2"/>
        <v>0</v>
      </c>
      <c r="H20" s="21">
        <f t="shared" si="3"/>
        <v>0</v>
      </c>
      <c r="I20" s="7"/>
      <c r="J20" s="18">
        <f t="shared" si="4"/>
        <v>0</v>
      </c>
    </row>
    <row r="21" spans="2:10" ht="15">
      <c r="B21" s="17"/>
      <c r="C21" s="7"/>
      <c r="D21" s="18">
        <f t="shared" si="0"/>
        <v>0</v>
      </c>
      <c r="E21" s="7"/>
      <c r="F21" s="19">
        <f t="shared" si="1"/>
        <v>0</v>
      </c>
      <c r="G21" s="20">
        <f t="shared" si="2"/>
        <v>0</v>
      </c>
      <c r="H21" s="21">
        <f t="shared" si="3"/>
        <v>0</v>
      </c>
      <c r="I21" s="7"/>
      <c r="J21" s="18">
        <f t="shared" si="4"/>
        <v>0</v>
      </c>
    </row>
    <row r="22" spans="2:10" ht="15">
      <c r="B22" s="17"/>
      <c r="C22" s="7"/>
      <c r="D22" s="18">
        <f t="shared" si="0"/>
        <v>0</v>
      </c>
      <c r="E22" s="7"/>
      <c r="F22" s="19">
        <f t="shared" si="1"/>
        <v>0</v>
      </c>
      <c r="G22" s="20">
        <f t="shared" si="2"/>
        <v>0</v>
      </c>
      <c r="H22" s="21">
        <f t="shared" si="3"/>
        <v>0</v>
      </c>
      <c r="I22" s="7"/>
      <c r="J22" s="18">
        <f t="shared" si="4"/>
        <v>0</v>
      </c>
    </row>
    <row r="23" spans="2:10" ht="15">
      <c r="B23" s="17"/>
      <c r="C23" s="7"/>
      <c r="D23" s="18">
        <f>B23*0.61</f>
        <v>0</v>
      </c>
      <c r="E23" s="7"/>
      <c r="F23" s="19">
        <f>B23*0.46</f>
        <v>0</v>
      </c>
      <c r="G23" s="20">
        <f>IF(B23&lt;&gt;0,IF(B23&lt;10,1.5,3),0)</f>
        <v>0</v>
      </c>
      <c r="H23" s="21">
        <f t="shared" si="3"/>
        <v>0</v>
      </c>
      <c r="I23" s="7"/>
      <c r="J23" s="18">
        <f>INT(ROUNDUP(B23/5,0))*2.5</f>
        <v>0</v>
      </c>
    </row>
  </sheetData>
  <sheetProtection sheet="1"/>
  <mergeCells count="2">
    <mergeCell ref="B7:J7"/>
    <mergeCell ref="F9:H9"/>
  </mergeCells>
  <printOptions/>
  <pageMargins left="0.7875" right="0.7875" top="0.9840277777777777"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M33"/>
  <sheetViews>
    <sheetView showGridLines="0" zoomScale="70" zoomScaleNormal="70" workbookViewId="0" topLeftCell="A1">
      <selection activeCell="B11" sqref="B11"/>
    </sheetView>
  </sheetViews>
  <sheetFormatPr defaultColWidth="10.28125" defaultRowHeight="12.75"/>
  <cols>
    <col min="1" max="1" width="50.57421875" style="7" customWidth="1"/>
    <col min="2" max="2" width="15.28125" style="7" customWidth="1"/>
    <col min="3" max="3" width="8.28125" style="7" customWidth="1"/>
    <col min="4" max="4" width="14.00390625" style="9" customWidth="1"/>
    <col min="5" max="5" width="4.00390625" style="9" customWidth="1"/>
    <col min="6" max="6" width="14.28125" style="9" customWidth="1"/>
    <col min="7" max="7" width="4.00390625" style="9" customWidth="1"/>
    <col min="8" max="8" width="10.00390625" style="9" customWidth="1"/>
    <col min="9" max="9" width="4.00390625" style="9" customWidth="1"/>
    <col min="10" max="10" width="17.421875" style="9" customWidth="1"/>
    <col min="11" max="16384" width="10.00390625" style="7" customWidth="1"/>
  </cols>
  <sheetData>
    <row r="1" spans="1:2" ht="22.5" customHeight="1">
      <c r="A1" s="136" t="s">
        <v>119</v>
      </c>
      <c r="B1" s="137" t="s">
        <v>120</v>
      </c>
    </row>
    <row r="2" spans="2:13" s="138" customFormat="1" ht="21.75" customHeight="1">
      <c r="B2" s="137" t="s">
        <v>121</v>
      </c>
      <c r="D2" s="139"/>
      <c r="E2" s="139"/>
      <c r="F2" s="139"/>
      <c r="G2" s="139"/>
      <c r="H2" s="139"/>
      <c r="I2" s="139"/>
      <c r="J2" s="9"/>
      <c r="K2" s="139"/>
      <c r="L2" s="139"/>
      <c r="M2" s="139"/>
    </row>
    <row r="3" spans="1:13" s="138" customFormat="1" ht="21.75" customHeight="1">
      <c r="A3" s="140" t="s">
        <v>122</v>
      </c>
      <c r="B3" s="141"/>
      <c r="C3" s="138" t="s">
        <v>123</v>
      </c>
      <c r="D3" s="141"/>
      <c r="E3" s="139" t="s">
        <v>123</v>
      </c>
      <c r="F3" s="141"/>
      <c r="G3" s="139" t="s">
        <v>124</v>
      </c>
      <c r="H3" s="142">
        <v>150</v>
      </c>
      <c r="I3" s="139"/>
      <c r="J3" s="9"/>
      <c r="K3" s="139"/>
      <c r="L3" s="139"/>
      <c r="M3" s="139"/>
    </row>
    <row r="4" spans="1:13" s="138" customFormat="1" ht="21.75" customHeight="1">
      <c r="A4" s="143"/>
      <c r="B4" s="137" t="s">
        <v>125</v>
      </c>
      <c r="D4" s="139"/>
      <c r="E4" s="139"/>
      <c r="F4" s="139"/>
      <c r="G4" s="139"/>
      <c r="H4" s="139"/>
      <c r="I4" s="139"/>
      <c r="J4" s="139"/>
      <c r="K4" s="139"/>
      <c r="L4" s="139"/>
      <c r="M4" s="139"/>
    </row>
    <row r="5" spans="1:13" s="138" customFormat="1" ht="21.75" customHeight="1">
      <c r="A5" s="140" t="s">
        <v>122</v>
      </c>
      <c r="B5" s="141"/>
      <c r="C5" s="138" t="s">
        <v>123</v>
      </c>
      <c r="D5" s="141"/>
      <c r="E5" s="139" t="s">
        <v>123</v>
      </c>
      <c r="F5" s="141"/>
      <c r="G5" s="139" t="s">
        <v>124</v>
      </c>
      <c r="H5" s="142">
        <v>732</v>
      </c>
      <c r="I5" s="139"/>
      <c r="J5" s="139"/>
      <c r="K5" s="139"/>
      <c r="L5" s="139"/>
      <c r="M5" s="139"/>
    </row>
    <row r="6" spans="1:13" s="138" customFormat="1" ht="21.75" customHeight="1">
      <c r="A6" s="143"/>
      <c r="B6" s="137" t="s">
        <v>126</v>
      </c>
      <c r="D6" s="139"/>
      <c r="E6" s="139"/>
      <c r="F6" s="139"/>
      <c r="G6" s="139"/>
      <c r="H6" s="139"/>
      <c r="I6" s="139"/>
      <c r="J6" s="139"/>
      <c r="K6" s="139"/>
      <c r="L6" s="139"/>
      <c r="M6" s="139"/>
    </row>
    <row r="7" spans="1:13" s="138" customFormat="1" ht="21.75" customHeight="1">
      <c r="A7" s="140" t="s">
        <v>122</v>
      </c>
      <c r="B7" s="141"/>
      <c r="C7" s="138" t="s">
        <v>123</v>
      </c>
      <c r="D7" s="141"/>
      <c r="E7" s="139" t="s">
        <v>123</v>
      </c>
      <c r="F7" s="141"/>
      <c r="G7" s="139" t="s">
        <v>124</v>
      </c>
      <c r="H7" s="142">
        <v>178</v>
      </c>
      <c r="I7" s="139"/>
      <c r="J7" s="139"/>
      <c r="K7" s="139"/>
      <c r="L7" s="139"/>
      <c r="M7" s="139"/>
    </row>
    <row r="8" spans="1:13" s="138" customFormat="1" ht="21.75" customHeight="1">
      <c r="A8" s="140"/>
      <c r="B8" s="144"/>
      <c r="C8" s="144"/>
      <c r="D8" s="144"/>
      <c r="E8" s="144"/>
      <c r="F8" s="144"/>
      <c r="G8" s="144"/>
      <c r="H8" s="144"/>
      <c r="I8" s="139"/>
      <c r="J8" s="139"/>
      <c r="K8" s="139"/>
      <c r="L8" s="139"/>
      <c r="M8" s="139"/>
    </row>
    <row r="9" spans="1:8" s="138" customFormat="1" ht="21.75" customHeight="1">
      <c r="A9" s="145" t="s">
        <v>127</v>
      </c>
      <c r="B9" s="146">
        <v>26</v>
      </c>
      <c r="C9" s="146" t="s">
        <v>123</v>
      </c>
      <c r="D9" s="146">
        <v>27</v>
      </c>
      <c r="E9" s="146" t="s">
        <v>123</v>
      </c>
      <c r="F9" s="146">
        <v>28</v>
      </c>
      <c r="G9" s="146"/>
      <c r="H9" s="146">
        <f>26+27+28</f>
        <v>81</v>
      </c>
    </row>
    <row r="10" spans="2:8" s="138" customFormat="1" ht="31.5" customHeight="1">
      <c r="B10" s="147" t="s">
        <v>128</v>
      </c>
      <c r="C10" s="148" t="s">
        <v>123</v>
      </c>
      <c r="D10" s="147" t="s">
        <v>129</v>
      </c>
      <c r="E10" s="148" t="s">
        <v>123</v>
      </c>
      <c r="F10" s="147" t="s">
        <v>130</v>
      </c>
      <c r="G10" s="148" t="s">
        <v>124</v>
      </c>
      <c r="H10" s="149" t="s">
        <v>131</v>
      </c>
    </row>
    <row r="11" spans="2:8" s="138" customFormat="1" ht="19.5" customHeight="1">
      <c r="B11" s="57"/>
      <c r="C11" s="148" t="s">
        <v>123</v>
      </c>
      <c r="D11" s="149">
        <f>IF(ISBLANK(B11),0,B11+1)</f>
        <v>0</v>
      </c>
      <c r="E11" s="148" t="s">
        <v>123</v>
      </c>
      <c r="F11" s="149">
        <f>IF(ISBLANK(B11),0,B11+2)</f>
        <v>0</v>
      </c>
      <c r="G11" s="148" t="s">
        <v>124</v>
      </c>
      <c r="H11" s="149">
        <f>B11+D11+F11</f>
        <v>0</v>
      </c>
    </row>
    <row r="12" spans="2:8" s="138" customFormat="1" ht="19.5" customHeight="1">
      <c r="B12" s="57"/>
      <c r="C12" s="148" t="s">
        <v>123</v>
      </c>
      <c r="D12" s="149">
        <f aca="true" t="shared" si="0" ref="D12:D33">IF(ISBLANK(B12),0,B12+1)</f>
        <v>0</v>
      </c>
      <c r="E12" s="148" t="s">
        <v>123</v>
      </c>
      <c r="F12" s="149">
        <f aca="true" t="shared" si="1" ref="F12:F33">IF(ISBLANK(B12),0,B12+2)</f>
        <v>0</v>
      </c>
      <c r="G12" s="148" t="s">
        <v>124</v>
      </c>
      <c r="H12" s="149">
        <f>B12+D12+F12</f>
        <v>0</v>
      </c>
    </row>
    <row r="13" spans="2:8" s="138" customFormat="1" ht="19.5" customHeight="1">
      <c r="B13" s="57"/>
      <c r="C13" s="148" t="s">
        <v>123</v>
      </c>
      <c r="D13" s="149">
        <f t="shared" si="0"/>
        <v>0</v>
      </c>
      <c r="E13" s="148" t="s">
        <v>123</v>
      </c>
      <c r="F13" s="149">
        <f t="shared" si="1"/>
        <v>0</v>
      </c>
      <c r="G13" s="148" t="s">
        <v>124</v>
      </c>
      <c r="H13" s="149">
        <f aca="true" t="shared" si="2" ref="H13:H23">B13+D13+F13</f>
        <v>0</v>
      </c>
    </row>
    <row r="14" spans="1:8" s="138" customFormat="1" ht="19.5" customHeight="1">
      <c r="A14" s="143"/>
      <c r="B14" s="57"/>
      <c r="C14" s="148" t="s">
        <v>123</v>
      </c>
      <c r="D14" s="149">
        <f t="shared" si="0"/>
        <v>0</v>
      </c>
      <c r="E14" s="148" t="s">
        <v>123</v>
      </c>
      <c r="F14" s="149">
        <f t="shared" si="1"/>
        <v>0</v>
      </c>
      <c r="G14" s="148" t="s">
        <v>124</v>
      </c>
      <c r="H14" s="149">
        <f>B14+D14+F14</f>
        <v>0</v>
      </c>
    </row>
    <row r="15" spans="2:8" s="138" customFormat="1" ht="19.5" customHeight="1">
      <c r="B15" s="57"/>
      <c r="C15" s="148" t="s">
        <v>123</v>
      </c>
      <c r="D15" s="149">
        <f t="shared" si="0"/>
        <v>0</v>
      </c>
      <c r="E15" s="148" t="s">
        <v>123</v>
      </c>
      <c r="F15" s="149">
        <f t="shared" si="1"/>
        <v>0</v>
      </c>
      <c r="G15" s="148" t="s">
        <v>124</v>
      </c>
      <c r="H15" s="149">
        <f t="shared" si="2"/>
        <v>0</v>
      </c>
    </row>
    <row r="16" spans="2:8" s="138" customFormat="1" ht="19.5" customHeight="1">
      <c r="B16" s="57"/>
      <c r="C16" s="148" t="s">
        <v>123</v>
      </c>
      <c r="D16" s="149">
        <f t="shared" si="0"/>
        <v>0</v>
      </c>
      <c r="E16" s="148" t="s">
        <v>123</v>
      </c>
      <c r="F16" s="149">
        <f t="shared" si="1"/>
        <v>0</v>
      </c>
      <c r="G16" s="148" t="s">
        <v>124</v>
      </c>
      <c r="H16" s="149">
        <f>B16+D16+F16</f>
        <v>0</v>
      </c>
    </row>
    <row r="17" spans="2:8" s="138" customFormat="1" ht="19.5" customHeight="1">
      <c r="B17" s="57"/>
      <c r="C17" s="148" t="s">
        <v>123</v>
      </c>
      <c r="D17" s="149">
        <f t="shared" si="0"/>
        <v>0</v>
      </c>
      <c r="E17" s="148" t="s">
        <v>123</v>
      </c>
      <c r="F17" s="149">
        <f t="shared" si="1"/>
        <v>0</v>
      </c>
      <c r="G17" s="148" t="s">
        <v>124</v>
      </c>
      <c r="H17" s="149">
        <f t="shared" si="2"/>
        <v>0</v>
      </c>
    </row>
    <row r="18" spans="2:8" s="138" customFormat="1" ht="19.5" customHeight="1">
      <c r="B18" s="57"/>
      <c r="C18" s="148" t="s">
        <v>123</v>
      </c>
      <c r="D18" s="149">
        <f t="shared" si="0"/>
        <v>0</v>
      </c>
      <c r="E18" s="148" t="s">
        <v>123</v>
      </c>
      <c r="F18" s="149">
        <f t="shared" si="1"/>
        <v>0</v>
      </c>
      <c r="G18" s="148" t="s">
        <v>124</v>
      </c>
      <c r="H18" s="149">
        <f t="shared" si="2"/>
        <v>0</v>
      </c>
    </row>
    <row r="19" spans="2:8" s="138" customFormat="1" ht="19.5" customHeight="1">
      <c r="B19" s="57"/>
      <c r="C19" s="148" t="s">
        <v>123</v>
      </c>
      <c r="D19" s="149">
        <f t="shared" si="0"/>
        <v>0</v>
      </c>
      <c r="E19" s="148" t="s">
        <v>123</v>
      </c>
      <c r="F19" s="149">
        <f t="shared" si="1"/>
        <v>0</v>
      </c>
      <c r="G19" s="148" t="s">
        <v>124</v>
      </c>
      <c r="H19" s="149">
        <f t="shared" si="2"/>
        <v>0</v>
      </c>
    </row>
    <row r="20" spans="2:8" s="138" customFormat="1" ht="19.5" customHeight="1">
      <c r="B20" s="57"/>
      <c r="C20" s="148" t="s">
        <v>123</v>
      </c>
      <c r="D20" s="149">
        <f t="shared" si="0"/>
        <v>0</v>
      </c>
      <c r="E20" s="148" t="s">
        <v>123</v>
      </c>
      <c r="F20" s="149">
        <f t="shared" si="1"/>
        <v>0</v>
      </c>
      <c r="G20" s="148" t="s">
        <v>124</v>
      </c>
      <c r="H20" s="149">
        <f t="shared" si="2"/>
        <v>0</v>
      </c>
    </row>
    <row r="21" spans="2:8" s="138" customFormat="1" ht="19.5" customHeight="1">
      <c r="B21" s="57"/>
      <c r="C21" s="148" t="s">
        <v>123</v>
      </c>
      <c r="D21" s="149">
        <f t="shared" si="0"/>
        <v>0</v>
      </c>
      <c r="E21" s="148" t="s">
        <v>123</v>
      </c>
      <c r="F21" s="149">
        <f t="shared" si="1"/>
        <v>0</v>
      </c>
      <c r="G21" s="148" t="s">
        <v>124</v>
      </c>
      <c r="H21" s="149">
        <f t="shared" si="2"/>
        <v>0</v>
      </c>
    </row>
    <row r="22" spans="2:8" s="138" customFormat="1" ht="19.5" customHeight="1">
      <c r="B22" s="57"/>
      <c r="C22" s="148" t="s">
        <v>123</v>
      </c>
      <c r="D22" s="149">
        <f t="shared" si="0"/>
        <v>0</v>
      </c>
      <c r="E22" s="148" t="s">
        <v>123</v>
      </c>
      <c r="F22" s="149">
        <f t="shared" si="1"/>
        <v>0</v>
      </c>
      <c r="G22" s="148" t="s">
        <v>124</v>
      </c>
      <c r="H22" s="149">
        <f t="shared" si="2"/>
        <v>0</v>
      </c>
    </row>
    <row r="23" spans="2:8" s="138" customFormat="1" ht="19.5" customHeight="1">
      <c r="B23" s="57"/>
      <c r="C23" s="148" t="s">
        <v>123</v>
      </c>
      <c r="D23" s="149">
        <f t="shared" si="0"/>
        <v>0</v>
      </c>
      <c r="E23" s="148" t="s">
        <v>123</v>
      </c>
      <c r="F23" s="149">
        <f t="shared" si="1"/>
        <v>0</v>
      </c>
      <c r="G23" s="148" t="s">
        <v>124</v>
      </c>
      <c r="H23" s="149">
        <f t="shared" si="2"/>
        <v>0</v>
      </c>
    </row>
    <row r="24" spans="2:8" s="138" customFormat="1" ht="19.5" customHeight="1">
      <c r="B24" s="57"/>
      <c r="C24" s="148" t="s">
        <v>123</v>
      </c>
      <c r="D24" s="149">
        <f t="shared" si="0"/>
        <v>0</v>
      </c>
      <c r="E24" s="148" t="s">
        <v>123</v>
      </c>
      <c r="F24" s="149">
        <f t="shared" si="1"/>
        <v>0</v>
      </c>
      <c r="G24" s="148" t="s">
        <v>124</v>
      </c>
      <c r="H24" s="149">
        <f>B24+D24+F24</f>
        <v>0</v>
      </c>
    </row>
    <row r="25" spans="2:8" s="7" customFormat="1" ht="19.5" customHeight="1">
      <c r="B25" s="57"/>
      <c r="C25" s="148" t="s">
        <v>123</v>
      </c>
      <c r="D25" s="149">
        <f t="shared" si="0"/>
        <v>0</v>
      </c>
      <c r="E25" s="148" t="s">
        <v>123</v>
      </c>
      <c r="F25" s="149">
        <f t="shared" si="1"/>
        <v>0</v>
      </c>
      <c r="G25" s="148" t="s">
        <v>124</v>
      </c>
      <c r="H25" s="149">
        <f aca="true" t="shared" si="3" ref="H25:H33">B25+D25+F25</f>
        <v>0</v>
      </c>
    </row>
    <row r="26" spans="2:8" s="7" customFormat="1" ht="19.5" customHeight="1">
      <c r="B26" s="57"/>
      <c r="C26" s="148" t="s">
        <v>123</v>
      </c>
      <c r="D26" s="149">
        <f t="shared" si="0"/>
        <v>0</v>
      </c>
      <c r="E26" s="148" t="s">
        <v>123</v>
      </c>
      <c r="F26" s="149">
        <f t="shared" si="1"/>
        <v>0</v>
      </c>
      <c r="G26" s="148" t="s">
        <v>124</v>
      </c>
      <c r="H26" s="149">
        <f t="shared" si="3"/>
        <v>0</v>
      </c>
    </row>
    <row r="27" spans="2:8" s="7" customFormat="1" ht="19.5" customHeight="1">
      <c r="B27" s="57"/>
      <c r="C27" s="148" t="s">
        <v>123</v>
      </c>
      <c r="D27" s="149">
        <f t="shared" si="0"/>
        <v>0</v>
      </c>
      <c r="E27" s="148" t="s">
        <v>123</v>
      </c>
      <c r="F27" s="149">
        <f t="shared" si="1"/>
        <v>0</v>
      </c>
      <c r="G27" s="148" t="s">
        <v>124</v>
      </c>
      <c r="H27" s="149">
        <f t="shared" si="3"/>
        <v>0</v>
      </c>
    </row>
    <row r="28" spans="2:8" s="7" customFormat="1" ht="19.5" customHeight="1">
      <c r="B28" s="57"/>
      <c r="C28" s="148" t="s">
        <v>123</v>
      </c>
      <c r="D28" s="149">
        <f t="shared" si="0"/>
        <v>0</v>
      </c>
      <c r="E28" s="148" t="s">
        <v>123</v>
      </c>
      <c r="F28" s="149">
        <f t="shared" si="1"/>
        <v>0</v>
      </c>
      <c r="G28" s="148" t="s">
        <v>124</v>
      </c>
      <c r="H28" s="149">
        <f t="shared" si="3"/>
        <v>0</v>
      </c>
    </row>
    <row r="29" spans="2:8" s="7" customFormat="1" ht="19.5" customHeight="1">
      <c r="B29" s="57"/>
      <c r="C29" s="148" t="s">
        <v>123</v>
      </c>
      <c r="D29" s="149">
        <f t="shared" si="0"/>
        <v>0</v>
      </c>
      <c r="E29" s="148" t="s">
        <v>123</v>
      </c>
      <c r="F29" s="149">
        <f t="shared" si="1"/>
        <v>0</v>
      </c>
      <c r="G29" s="148" t="s">
        <v>124</v>
      </c>
      <c r="H29" s="149">
        <f t="shared" si="3"/>
        <v>0</v>
      </c>
    </row>
    <row r="30" spans="2:8" s="7" customFormat="1" ht="19.5" customHeight="1">
      <c r="B30" s="57"/>
      <c r="C30" s="148" t="s">
        <v>123</v>
      </c>
      <c r="D30" s="149">
        <f t="shared" si="0"/>
        <v>0</v>
      </c>
      <c r="E30" s="148" t="s">
        <v>123</v>
      </c>
      <c r="F30" s="149">
        <f t="shared" si="1"/>
        <v>0</v>
      </c>
      <c r="G30" s="148" t="s">
        <v>124</v>
      </c>
      <c r="H30" s="149">
        <f t="shared" si="3"/>
        <v>0</v>
      </c>
    </row>
    <row r="31" spans="2:8" s="7" customFormat="1" ht="19.5" customHeight="1">
      <c r="B31" s="57"/>
      <c r="C31" s="148" t="s">
        <v>123</v>
      </c>
      <c r="D31" s="149">
        <f t="shared" si="0"/>
        <v>0</v>
      </c>
      <c r="E31" s="148" t="s">
        <v>123</v>
      </c>
      <c r="F31" s="149">
        <f t="shared" si="1"/>
        <v>0</v>
      </c>
      <c r="G31" s="148" t="s">
        <v>124</v>
      </c>
      <c r="H31" s="149">
        <f t="shared" si="3"/>
        <v>0</v>
      </c>
    </row>
    <row r="32" spans="2:8" s="7" customFormat="1" ht="19.5" customHeight="1">
      <c r="B32" s="57"/>
      <c r="C32" s="148" t="s">
        <v>123</v>
      </c>
      <c r="D32" s="149">
        <f t="shared" si="0"/>
        <v>0</v>
      </c>
      <c r="E32" s="148" t="s">
        <v>123</v>
      </c>
      <c r="F32" s="149">
        <f t="shared" si="1"/>
        <v>0</v>
      </c>
      <c r="G32" s="148" t="s">
        <v>124</v>
      </c>
      <c r="H32" s="149">
        <f t="shared" si="3"/>
        <v>0</v>
      </c>
    </row>
    <row r="33" spans="2:8" s="7" customFormat="1" ht="19.5" customHeight="1">
      <c r="B33" s="57"/>
      <c r="C33" s="148" t="s">
        <v>123</v>
      </c>
      <c r="D33" s="149">
        <f t="shared" si="0"/>
        <v>0</v>
      </c>
      <c r="E33" s="148" t="s">
        <v>123</v>
      </c>
      <c r="F33" s="149">
        <f t="shared" si="1"/>
        <v>0</v>
      </c>
      <c r="G33" s="148" t="s">
        <v>124</v>
      </c>
      <c r="H33" s="149">
        <f t="shared" si="3"/>
        <v>0</v>
      </c>
    </row>
  </sheetData>
  <sheetProtection sheet="1"/>
  <printOptions/>
  <pageMargins left="0.7875" right="0.7875" top="0.9840277777777777" bottom="0.78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M34"/>
  <sheetViews>
    <sheetView showGridLines="0" zoomScale="70" zoomScaleNormal="70" workbookViewId="0" topLeftCell="A1">
      <selection activeCell="B12" sqref="B12"/>
    </sheetView>
  </sheetViews>
  <sheetFormatPr defaultColWidth="11.421875" defaultRowHeight="12.75"/>
  <cols>
    <col min="1" max="1" width="18.57421875" style="150" customWidth="1"/>
    <col min="2" max="2" width="10.7109375" style="151" customWidth="1"/>
    <col min="3" max="3" width="7.140625" style="151" customWidth="1"/>
    <col min="4" max="4" width="11.7109375" style="151" customWidth="1"/>
    <col min="5" max="5" width="7.140625" style="151" customWidth="1"/>
    <col min="6" max="6" width="10.140625" style="151" customWidth="1"/>
    <col min="7" max="7" width="7.140625" style="151" customWidth="1"/>
    <col min="8" max="8" width="14.57421875" style="151" customWidth="1"/>
    <col min="9" max="9" width="4.57421875" style="151" customWidth="1"/>
    <col min="10" max="10" width="11.421875" style="151" customWidth="1"/>
    <col min="11" max="16384" width="11.421875" style="150" customWidth="1"/>
  </cols>
  <sheetData>
    <row r="1" spans="1:8" ht="27.75" customHeight="1">
      <c r="A1" s="152" t="s">
        <v>132</v>
      </c>
      <c r="B1" s="150"/>
      <c r="C1" s="60"/>
      <c r="D1" s="60"/>
      <c r="E1" s="60"/>
      <c r="F1" s="60"/>
      <c r="G1" s="60"/>
      <c r="H1" s="60"/>
    </row>
    <row r="2" spans="1:8" ht="20.25">
      <c r="A2" s="136"/>
      <c r="B2" s="137" t="s">
        <v>133</v>
      </c>
      <c r="C2" s="60"/>
      <c r="D2" s="60"/>
      <c r="E2" s="60"/>
      <c r="F2" s="60"/>
      <c r="G2" s="60"/>
      <c r="H2" s="60"/>
    </row>
    <row r="3" spans="1:11" s="154" customFormat="1" ht="18">
      <c r="A3" s="117"/>
      <c r="B3" s="137" t="s">
        <v>121</v>
      </c>
      <c r="C3" s="139"/>
      <c r="D3" s="139"/>
      <c r="E3" s="139"/>
      <c r="F3" s="139"/>
      <c r="G3" s="139"/>
      <c r="H3" s="60"/>
      <c r="I3" s="151"/>
      <c r="J3" s="151"/>
      <c r="K3" s="153"/>
    </row>
    <row r="4" spans="1:11" s="154" customFormat="1" ht="18">
      <c r="A4" s="117" t="s">
        <v>134</v>
      </c>
      <c r="B4" s="155"/>
      <c r="C4" s="139" t="s">
        <v>135</v>
      </c>
      <c r="D4" s="155"/>
      <c r="E4" s="139" t="s">
        <v>135</v>
      </c>
      <c r="F4" s="155"/>
      <c r="G4" s="139" t="s">
        <v>124</v>
      </c>
      <c r="H4" s="76">
        <v>2184</v>
      </c>
      <c r="I4" s="151"/>
      <c r="J4" s="151"/>
      <c r="K4" s="153"/>
    </row>
    <row r="5" spans="1:11" s="154" customFormat="1" ht="18">
      <c r="A5" s="117"/>
      <c r="B5" s="137" t="s">
        <v>136</v>
      </c>
      <c r="C5" s="139"/>
      <c r="D5" s="139"/>
      <c r="E5" s="139"/>
      <c r="F5" s="139"/>
      <c r="G5" s="139"/>
      <c r="H5" s="151"/>
      <c r="I5" s="139"/>
      <c r="J5" s="151"/>
      <c r="K5" s="153"/>
    </row>
    <row r="6" spans="1:11" s="154" customFormat="1" ht="18">
      <c r="A6" s="117" t="s">
        <v>137</v>
      </c>
      <c r="B6" s="155"/>
      <c r="C6" s="139" t="s">
        <v>135</v>
      </c>
      <c r="D6" s="155"/>
      <c r="E6" s="139" t="s">
        <v>135</v>
      </c>
      <c r="F6" s="155"/>
      <c r="G6" s="139" t="s">
        <v>124</v>
      </c>
      <c r="H6" s="76">
        <v>13800</v>
      </c>
      <c r="I6" s="139"/>
      <c r="J6" s="151"/>
      <c r="K6" s="153"/>
    </row>
    <row r="7" spans="1:11" s="154" customFormat="1" ht="21" customHeight="1">
      <c r="A7" s="117"/>
      <c r="B7" s="137" t="s">
        <v>138</v>
      </c>
      <c r="C7" s="117"/>
      <c r="D7" s="117"/>
      <c r="E7" s="117"/>
      <c r="F7" s="117"/>
      <c r="G7" s="117"/>
      <c r="H7" s="156"/>
      <c r="I7" s="139"/>
      <c r="J7" s="151"/>
      <c r="K7" s="153"/>
    </row>
    <row r="8" spans="1:11" s="154" customFormat="1" ht="18">
      <c r="A8" s="117" t="s">
        <v>139</v>
      </c>
      <c r="B8" s="155"/>
      <c r="C8" s="139" t="s">
        <v>135</v>
      </c>
      <c r="D8" s="155"/>
      <c r="E8" s="139" t="s">
        <v>135</v>
      </c>
      <c r="F8" s="155"/>
      <c r="G8" s="139" t="s">
        <v>124</v>
      </c>
      <c r="H8" s="76">
        <v>1300</v>
      </c>
      <c r="I8" s="139"/>
      <c r="J8" s="151"/>
      <c r="K8" s="153"/>
    </row>
    <row r="9" spans="1:11" s="154" customFormat="1" ht="18">
      <c r="A9" s="117"/>
      <c r="B9" s="151"/>
      <c r="C9" s="139"/>
      <c r="D9" s="139"/>
      <c r="E9" s="139"/>
      <c r="F9" s="139"/>
      <c r="G9" s="139"/>
      <c r="H9" s="151"/>
      <c r="I9" s="139"/>
      <c r="J9" s="151"/>
      <c r="K9" s="153"/>
    </row>
    <row r="10" spans="1:11" s="154" customFormat="1" ht="18.75">
      <c r="A10" s="157" t="s">
        <v>140</v>
      </c>
      <c r="B10" s="158">
        <v>3</v>
      </c>
      <c r="C10" s="158" t="s">
        <v>135</v>
      </c>
      <c r="D10" s="158">
        <v>4</v>
      </c>
      <c r="E10" s="158" t="s">
        <v>135</v>
      </c>
      <c r="F10" s="158">
        <v>5</v>
      </c>
      <c r="G10" s="158" t="s">
        <v>124</v>
      </c>
      <c r="H10" s="158">
        <v>60</v>
      </c>
      <c r="I10" s="151"/>
      <c r="J10" s="151"/>
      <c r="K10" s="153"/>
    </row>
    <row r="11" spans="1:11" s="154" customFormat="1" ht="34.5" customHeight="1">
      <c r="A11" s="117"/>
      <c r="B11" s="159" t="s">
        <v>128</v>
      </c>
      <c r="C11" s="160" t="s">
        <v>135</v>
      </c>
      <c r="D11" s="159" t="s">
        <v>129</v>
      </c>
      <c r="E11" s="160" t="s">
        <v>135</v>
      </c>
      <c r="F11" s="159" t="s">
        <v>130</v>
      </c>
      <c r="G11" s="160" t="s">
        <v>124</v>
      </c>
      <c r="H11" s="30" t="s">
        <v>141</v>
      </c>
      <c r="I11" s="151"/>
      <c r="J11" s="138"/>
      <c r="K11" s="138"/>
    </row>
    <row r="12" spans="1:13" s="154" customFormat="1" ht="18">
      <c r="A12" s="117"/>
      <c r="B12" s="161"/>
      <c r="C12" s="160" t="s">
        <v>135</v>
      </c>
      <c r="D12" s="30">
        <f>IF(ISBLANK(B12),0,B12+1)</f>
        <v>0</v>
      </c>
      <c r="E12" s="160" t="s">
        <v>135</v>
      </c>
      <c r="F12" s="30">
        <f>IF(ISBLANK(B12),0,B12+2)</f>
        <v>0</v>
      </c>
      <c r="G12" s="160" t="s">
        <v>124</v>
      </c>
      <c r="H12" s="30">
        <f>B12*D12*F12</f>
        <v>0</v>
      </c>
      <c r="I12" s="151"/>
      <c r="J12" s="138"/>
      <c r="K12" s="138"/>
      <c r="L12" s="138"/>
      <c r="M12" s="138"/>
    </row>
    <row r="13" spans="1:13" s="154" customFormat="1" ht="18">
      <c r="A13" s="117"/>
      <c r="B13" s="161"/>
      <c r="C13" s="160" t="s">
        <v>135</v>
      </c>
      <c r="D13" s="30">
        <f aca="true" t="shared" si="0" ref="D13:D34">IF(ISBLANK(B13),0,B13+1)</f>
        <v>0</v>
      </c>
      <c r="E13" s="160" t="s">
        <v>135</v>
      </c>
      <c r="F13" s="30">
        <f aca="true" t="shared" si="1" ref="F13:F34">IF(ISBLANK(B13),0,B13+2)</f>
        <v>0</v>
      </c>
      <c r="G13" s="160" t="s">
        <v>124</v>
      </c>
      <c r="H13" s="30">
        <f aca="true" t="shared" si="2" ref="H13:H34">B13*D13*F13</f>
        <v>0</v>
      </c>
      <c r="I13" s="151"/>
      <c r="J13" s="138"/>
      <c r="K13" s="138"/>
      <c r="L13" s="138"/>
      <c r="M13" s="138"/>
    </row>
    <row r="14" spans="1:13" s="154" customFormat="1" ht="18">
      <c r="A14" s="117"/>
      <c r="B14" s="161"/>
      <c r="C14" s="160" t="s">
        <v>135</v>
      </c>
      <c r="D14" s="30">
        <f t="shared" si="0"/>
        <v>0</v>
      </c>
      <c r="E14" s="160" t="s">
        <v>135</v>
      </c>
      <c r="F14" s="30">
        <f t="shared" si="1"/>
        <v>0</v>
      </c>
      <c r="G14" s="160" t="s">
        <v>124</v>
      </c>
      <c r="H14" s="30">
        <f t="shared" si="2"/>
        <v>0</v>
      </c>
      <c r="I14" s="151"/>
      <c r="J14" s="138"/>
      <c r="K14" s="138"/>
      <c r="L14" s="138"/>
      <c r="M14" s="138"/>
    </row>
    <row r="15" spans="1:13" s="154" customFormat="1" ht="18">
      <c r="A15" s="162"/>
      <c r="B15" s="161"/>
      <c r="C15" s="160" t="s">
        <v>135</v>
      </c>
      <c r="D15" s="30">
        <f t="shared" si="0"/>
        <v>0</v>
      </c>
      <c r="E15" s="160" t="s">
        <v>135</v>
      </c>
      <c r="F15" s="30">
        <f t="shared" si="1"/>
        <v>0</v>
      </c>
      <c r="G15" s="160" t="s">
        <v>124</v>
      </c>
      <c r="H15" s="30">
        <f t="shared" si="2"/>
        <v>0</v>
      </c>
      <c r="I15" s="151"/>
      <c r="J15" s="138"/>
      <c r="K15" s="138"/>
      <c r="L15" s="138"/>
      <c r="M15" s="138"/>
    </row>
    <row r="16" spans="1:11" s="154" customFormat="1" ht="18">
      <c r="A16" s="117"/>
      <c r="B16" s="161"/>
      <c r="C16" s="160" t="s">
        <v>135</v>
      </c>
      <c r="D16" s="30">
        <f t="shared" si="0"/>
        <v>0</v>
      </c>
      <c r="E16" s="160" t="s">
        <v>135</v>
      </c>
      <c r="F16" s="30">
        <f t="shared" si="1"/>
        <v>0</v>
      </c>
      <c r="G16" s="160" t="s">
        <v>124</v>
      </c>
      <c r="H16" s="30">
        <f t="shared" si="2"/>
        <v>0</v>
      </c>
      <c r="I16" s="151"/>
      <c r="J16" s="138"/>
      <c r="K16" s="138"/>
    </row>
    <row r="17" spans="1:11" s="154" customFormat="1" ht="18">
      <c r="A17" s="117"/>
      <c r="B17" s="161"/>
      <c r="C17" s="160" t="s">
        <v>135</v>
      </c>
      <c r="D17" s="30">
        <f t="shared" si="0"/>
        <v>0</v>
      </c>
      <c r="E17" s="160" t="s">
        <v>135</v>
      </c>
      <c r="F17" s="30">
        <f t="shared" si="1"/>
        <v>0</v>
      </c>
      <c r="G17" s="160" t="s">
        <v>124</v>
      </c>
      <c r="H17" s="30">
        <f t="shared" si="2"/>
        <v>0</v>
      </c>
      <c r="I17" s="151"/>
      <c r="J17" s="138"/>
      <c r="K17" s="138"/>
    </row>
    <row r="18" spans="1:11" s="154" customFormat="1" ht="18">
      <c r="A18" s="117"/>
      <c r="B18" s="161"/>
      <c r="C18" s="160" t="s">
        <v>135</v>
      </c>
      <c r="D18" s="30">
        <f t="shared" si="0"/>
        <v>0</v>
      </c>
      <c r="E18" s="160" t="s">
        <v>135</v>
      </c>
      <c r="F18" s="30">
        <f t="shared" si="1"/>
        <v>0</v>
      </c>
      <c r="G18" s="160" t="s">
        <v>124</v>
      </c>
      <c r="H18" s="30">
        <f t="shared" si="2"/>
        <v>0</v>
      </c>
      <c r="I18" s="151"/>
      <c r="J18" s="138"/>
      <c r="K18" s="138"/>
    </row>
    <row r="19" spans="1:11" s="154" customFormat="1" ht="18">
      <c r="A19" s="117"/>
      <c r="B19" s="161"/>
      <c r="C19" s="160" t="s">
        <v>135</v>
      </c>
      <c r="D19" s="30">
        <f t="shared" si="0"/>
        <v>0</v>
      </c>
      <c r="E19" s="160" t="s">
        <v>135</v>
      </c>
      <c r="F19" s="30">
        <f t="shared" si="1"/>
        <v>0</v>
      </c>
      <c r="G19" s="160" t="s">
        <v>124</v>
      </c>
      <c r="H19" s="30">
        <f t="shared" si="2"/>
        <v>0</v>
      </c>
      <c r="I19" s="151"/>
      <c r="J19" s="138"/>
      <c r="K19" s="138"/>
    </row>
    <row r="20" spans="1:11" s="154" customFormat="1" ht="18">
      <c r="A20" s="117"/>
      <c r="B20" s="161"/>
      <c r="C20" s="160" t="s">
        <v>135</v>
      </c>
      <c r="D20" s="30">
        <f t="shared" si="0"/>
        <v>0</v>
      </c>
      <c r="E20" s="160" t="s">
        <v>135</v>
      </c>
      <c r="F20" s="30">
        <f t="shared" si="1"/>
        <v>0</v>
      </c>
      <c r="G20" s="160" t="s">
        <v>124</v>
      </c>
      <c r="H20" s="30">
        <f t="shared" si="2"/>
        <v>0</v>
      </c>
      <c r="I20" s="151"/>
      <c r="J20" s="151"/>
      <c r="K20" s="153"/>
    </row>
    <row r="21" spans="1:11" s="154" customFormat="1" ht="18">
      <c r="A21" s="117"/>
      <c r="B21" s="161"/>
      <c r="C21" s="160" t="s">
        <v>135</v>
      </c>
      <c r="D21" s="30">
        <f t="shared" si="0"/>
        <v>0</v>
      </c>
      <c r="E21" s="160" t="s">
        <v>135</v>
      </c>
      <c r="F21" s="30">
        <f t="shared" si="1"/>
        <v>0</v>
      </c>
      <c r="G21" s="160" t="s">
        <v>124</v>
      </c>
      <c r="H21" s="30">
        <f t="shared" si="2"/>
        <v>0</v>
      </c>
      <c r="I21" s="151"/>
      <c r="J21" s="151"/>
      <c r="K21" s="153"/>
    </row>
    <row r="22" spans="1:11" s="154" customFormat="1" ht="18">
      <c r="A22" s="117"/>
      <c r="B22" s="161"/>
      <c r="C22" s="160" t="s">
        <v>135</v>
      </c>
      <c r="D22" s="30">
        <f t="shared" si="0"/>
        <v>0</v>
      </c>
      <c r="E22" s="160" t="s">
        <v>135</v>
      </c>
      <c r="F22" s="30">
        <f t="shared" si="1"/>
        <v>0</v>
      </c>
      <c r="G22" s="160" t="s">
        <v>124</v>
      </c>
      <c r="H22" s="30">
        <f t="shared" si="2"/>
        <v>0</v>
      </c>
      <c r="I22" s="151"/>
      <c r="J22" s="151"/>
      <c r="K22" s="153"/>
    </row>
    <row r="23" spans="1:11" s="154" customFormat="1" ht="18">
      <c r="A23" s="117"/>
      <c r="B23" s="161"/>
      <c r="C23" s="160" t="s">
        <v>135</v>
      </c>
      <c r="D23" s="30">
        <f t="shared" si="0"/>
        <v>0</v>
      </c>
      <c r="E23" s="160" t="s">
        <v>135</v>
      </c>
      <c r="F23" s="30">
        <f t="shared" si="1"/>
        <v>0</v>
      </c>
      <c r="G23" s="160" t="s">
        <v>124</v>
      </c>
      <c r="H23" s="30">
        <f t="shared" si="2"/>
        <v>0</v>
      </c>
      <c r="I23" s="151"/>
      <c r="J23" s="151"/>
      <c r="K23" s="153"/>
    </row>
    <row r="24" spans="1:11" s="154" customFormat="1" ht="18">
      <c r="A24" s="117"/>
      <c r="B24" s="161"/>
      <c r="C24" s="160" t="s">
        <v>135</v>
      </c>
      <c r="D24" s="30">
        <f t="shared" si="0"/>
        <v>0</v>
      </c>
      <c r="E24" s="160" t="s">
        <v>135</v>
      </c>
      <c r="F24" s="30">
        <f t="shared" si="1"/>
        <v>0</v>
      </c>
      <c r="G24" s="160" t="s">
        <v>124</v>
      </c>
      <c r="H24" s="30">
        <f t="shared" si="2"/>
        <v>0</v>
      </c>
      <c r="I24" s="151"/>
      <c r="J24" s="151"/>
      <c r="K24" s="153"/>
    </row>
    <row r="25" spans="1:11" s="154" customFormat="1" ht="18">
      <c r="A25" s="117"/>
      <c r="B25" s="161"/>
      <c r="C25" s="160" t="s">
        <v>135</v>
      </c>
      <c r="D25" s="30">
        <f t="shared" si="0"/>
        <v>0</v>
      </c>
      <c r="E25" s="160" t="s">
        <v>135</v>
      </c>
      <c r="F25" s="30">
        <f t="shared" si="1"/>
        <v>0</v>
      </c>
      <c r="G25" s="160" t="s">
        <v>124</v>
      </c>
      <c r="H25" s="30">
        <f t="shared" si="2"/>
        <v>0</v>
      </c>
      <c r="I25" s="151"/>
      <c r="J25" s="151"/>
      <c r="K25" s="153"/>
    </row>
    <row r="26" spans="1:11" s="154" customFormat="1" ht="18">
      <c r="A26" s="1"/>
      <c r="B26" s="161"/>
      <c r="C26" s="160" t="s">
        <v>135</v>
      </c>
      <c r="D26" s="30">
        <f t="shared" si="0"/>
        <v>0</v>
      </c>
      <c r="E26" s="160" t="s">
        <v>135</v>
      </c>
      <c r="F26" s="30">
        <f t="shared" si="1"/>
        <v>0</v>
      </c>
      <c r="G26" s="160" t="s">
        <v>124</v>
      </c>
      <c r="H26" s="30">
        <f t="shared" si="2"/>
        <v>0</v>
      </c>
      <c r="I26" s="151"/>
      <c r="J26" s="151"/>
      <c r="K26" s="153"/>
    </row>
    <row r="27" spans="1:11" s="154" customFormat="1" ht="18">
      <c r="A27" s="1"/>
      <c r="B27" s="161"/>
      <c r="C27" s="160" t="s">
        <v>135</v>
      </c>
      <c r="D27" s="30">
        <f t="shared" si="0"/>
        <v>0</v>
      </c>
      <c r="E27" s="160" t="s">
        <v>135</v>
      </c>
      <c r="F27" s="30">
        <f t="shared" si="1"/>
        <v>0</v>
      </c>
      <c r="G27" s="160" t="s">
        <v>124</v>
      </c>
      <c r="H27" s="30">
        <f t="shared" si="2"/>
        <v>0</v>
      </c>
      <c r="I27" s="151"/>
      <c r="J27" s="151"/>
      <c r="K27" s="153"/>
    </row>
    <row r="28" spans="1:11" s="154" customFormat="1" ht="18">
      <c r="A28" s="1"/>
      <c r="B28" s="161"/>
      <c r="C28" s="160" t="s">
        <v>135</v>
      </c>
      <c r="D28" s="30">
        <f t="shared" si="0"/>
        <v>0</v>
      </c>
      <c r="E28" s="160" t="s">
        <v>135</v>
      </c>
      <c r="F28" s="30">
        <f t="shared" si="1"/>
        <v>0</v>
      </c>
      <c r="G28" s="160" t="s">
        <v>124</v>
      </c>
      <c r="H28" s="30">
        <f t="shared" si="2"/>
        <v>0</v>
      </c>
      <c r="I28" s="151"/>
      <c r="J28" s="151"/>
      <c r="K28" s="153"/>
    </row>
    <row r="29" spans="1:11" s="154" customFormat="1" ht="18">
      <c r="A29" s="1"/>
      <c r="B29" s="161"/>
      <c r="C29" s="160" t="s">
        <v>135</v>
      </c>
      <c r="D29" s="30">
        <f t="shared" si="0"/>
        <v>0</v>
      </c>
      <c r="E29" s="160" t="s">
        <v>135</v>
      </c>
      <c r="F29" s="30">
        <f t="shared" si="1"/>
        <v>0</v>
      </c>
      <c r="G29" s="160" t="s">
        <v>124</v>
      </c>
      <c r="H29" s="30">
        <f t="shared" si="2"/>
        <v>0</v>
      </c>
      <c r="I29" s="151"/>
      <c r="J29" s="151"/>
      <c r="K29" s="153"/>
    </row>
    <row r="30" spans="1:11" s="154" customFormat="1" ht="18">
      <c r="A30" s="1"/>
      <c r="B30" s="161"/>
      <c r="C30" s="160" t="s">
        <v>135</v>
      </c>
      <c r="D30" s="30">
        <f t="shared" si="0"/>
        <v>0</v>
      </c>
      <c r="E30" s="160" t="s">
        <v>135</v>
      </c>
      <c r="F30" s="30">
        <f t="shared" si="1"/>
        <v>0</v>
      </c>
      <c r="G30" s="160" t="s">
        <v>124</v>
      </c>
      <c r="H30" s="30">
        <f t="shared" si="2"/>
        <v>0</v>
      </c>
      <c r="I30" s="151"/>
      <c r="J30" s="151"/>
      <c r="K30" s="153"/>
    </row>
    <row r="31" spans="1:11" s="154" customFormat="1" ht="18">
      <c r="A31" s="1"/>
      <c r="B31" s="161"/>
      <c r="C31" s="160" t="s">
        <v>135</v>
      </c>
      <c r="D31" s="30">
        <f t="shared" si="0"/>
        <v>0</v>
      </c>
      <c r="E31" s="160" t="s">
        <v>135</v>
      </c>
      <c r="F31" s="30">
        <f t="shared" si="1"/>
        <v>0</v>
      </c>
      <c r="G31" s="160" t="s">
        <v>124</v>
      </c>
      <c r="H31" s="30">
        <f t="shared" si="2"/>
        <v>0</v>
      </c>
      <c r="I31" s="151"/>
      <c r="J31" s="151"/>
      <c r="K31" s="153"/>
    </row>
    <row r="32" spans="1:11" s="154" customFormat="1" ht="18">
      <c r="A32" s="1"/>
      <c r="B32" s="161"/>
      <c r="C32" s="160" t="s">
        <v>135</v>
      </c>
      <c r="D32" s="30">
        <f t="shared" si="0"/>
        <v>0</v>
      </c>
      <c r="E32" s="160" t="s">
        <v>135</v>
      </c>
      <c r="F32" s="30">
        <f t="shared" si="1"/>
        <v>0</v>
      </c>
      <c r="G32" s="160" t="s">
        <v>124</v>
      </c>
      <c r="H32" s="30">
        <f t="shared" si="2"/>
        <v>0</v>
      </c>
      <c r="I32" s="151"/>
      <c r="J32" s="151"/>
      <c r="K32" s="153"/>
    </row>
    <row r="33" spans="1:11" s="154" customFormat="1" ht="18">
      <c r="A33" s="1"/>
      <c r="B33" s="161"/>
      <c r="C33" s="160" t="s">
        <v>135</v>
      </c>
      <c r="D33" s="30">
        <f t="shared" si="0"/>
        <v>0</v>
      </c>
      <c r="E33" s="160" t="s">
        <v>135</v>
      </c>
      <c r="F33" s="30">
        <f t="shared" si="1"/>
        <v>0</v>
      </c>
      <c r="G33" s="160" t="s">
        <v>124</v>
      </c>
      <c r="H33" s="30">
        <f t="shared" si="2"/>
        <v>0</v>
      </c>
      <c r="I33" s="151"/>
      <c r="J33" s="151"/>
      <c r="K33" s="153"/>
    </row>
    <row r="34" spans="1:11" s="154" customFormat="1" ht="18">
      <c r="A34" s="1"/>
      <c r="B34" s="161"/>
      <c r="C34" s="160" t="s">
        <v>135</v>
      </c>
      <c r="D34" s="30">
        <f t="shared" si="0"/>
        <v>0</v>
      </c>
      <c r="E34" s="160" t="s">
        <v>135</v>
      </c>
      <c r="F34" s="30">
        <f t="shared" si="1"/>
        <v>0</v>
      </c>
      <c r="G34" s="160" t="s">
        <v>124</v>
      </c>
      <c r="H34" s="30">
        <f t="shared" si="2"/>
        <v>0</v>
      </c>
      <c r="I34" s="151"/>
      <c r="J34" s="151"/>
      <c r="K34" s="153"/>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E23"/>
  <sheetViews>
    <sheetView showGridLines="0" workbookViewId="0" topLeftCell="A1">
      <selection activeCell="C5" sqref="C5"/>
    </sheetView>
  </sheetViews>
  <sheetFormatPr defaultColWidth="11.421875" defaultRowHeight="12.75"/>
  <cols>
    <col min="1" max="1" width="11.421875" style="23" customWidth="1"/>
    <col min="2" max="2" width="25.8515625" style="23" customWidth="1"/>
    <col min="3" max="3" width="14.421875" style="23" customWidth="1"/>
    <col min="4" max="4" width="36.57421875" style="23" customWidth="1"/>
    <col min="5" max="5" width="17.00390625" style="23" customWidth="1"/>
    <col min="6" max="16384" width="11.421875" style="23" customWidth="1"/>
  </cols>
  <sheetData>
    <row r="1" spans="1:5" ht="20.25">
      <c r="A1" s="163" t="s">
        <v>142</v>
      </c>
      <c r="B1" s="164"/>
      <c r="C1" s="164"/>
      <c r="D1" s="7"/>
      <c r="E1" s="7"/>
    </row>
    <row r="2" spans="2:5" ht="54" customHeight="1">
      <c r="B2" s="165" t="s">
        <v>143</v>
      </c>
      <c r="C2" s="165"/>
      <c r="D2" s="165"/>
      <c r="E2" s="166"/>
    </row>
    <row r="3" spans="2:5" ht="15.75">
      <c r="B3" s="167">
        <f>IF(SUM(B5:B23)&lt;&gt;0,"Attention, tu as utilisé des nombres supérieurs à 1440.",0)</f>
        <v>0</v>
      </c>
      <c r="C3" s="164"/>
      <c r="D3" s="7"/>
      <c r="E3" s="7"/>
    </row>
    <row r="4" spans="2:4" ht="30">
      <c r="B4" s="7"/>
      <c r="C4" s="168" t="s">
        <v>144</v>
      </c>
      <c r="D4" s="9" t="s">
        <v>145</v>
      </c>
    </row>
    <row r="5" spans="2:4" ht="15.75">
      <c r="B5" s="169">
        <f>IF(C5&gt;=1440,1,0)</f>
        <v>0</v>
      </c>
      <c r="C5" s="17"/>
      <c r="D5" s="170">
        <f>C5/(24*60)</f>
        <v>0</v>
      </c>
    </row>
    <row r="6" spans="2:4" ht="15">
      <c r="B6" s="169">
        <f aca="true" t="shared" si="0" ref="B6:B23">IF(C6&gt;=1440,1,0)</f>
        <v>0</v>
      </c>
      <c r="C6" s="17"/>
      <c r="D6" s="170">
        <f aca="true" t="shared" si="1" ref="D6:D23">C6/(24*60)</f>
        <v>0</v>
      </c>
    </row>
    <row r="7" spans="2:4" ht="15">
      <c r="B7" s="169">
        <f t="shared" si="0"/>
        <v>0</v>
      </c>
      <c r="C7" s="17"/>
      <c r="D7" s="170">
        <f t="shared" si="1"/>
        <v>0</v>
      </c>
    </row>
    <row r="8" spans="2:4" ht="15">
      <c r="B8" s="169">
        <f t="shared" si="0"/>
        <v>0</v>
      </c>
      <c r="C8" s="17"/>
      <c r="D8" s="170">
        <f t="shared" si="1"/>
        <v>0</v>
      </c>
    </row>
    <row r="9" spans="2:4" ht="15">
      <c r="B9" s="169">
        <f t="shared" si="0"/>
        <v>0</v>
      </c>
      <c r="C9" s="17"/>
      <c r="D9" s="170">
        <f t="shared" si="1"/>
        <v>0</v>
      </c>
    </row>
    <row r="10" spans="2:4" ht="15">
      <c r="B10" s="169">
        <f t="shared" si="0"/>
        <v>0</v>
      </c>
      <c r="C10" s="17"/>
      <c r="D10" s="170">
        <f t="shared" si="1"/>
        <v>0</v>
      </c>
    </row>
    <row r="11" spans="2:4" ht="15">
      <c r="B11" s="169">
        <f t="shared" si="0"/>
        <v>0</v>
      </c>
      <c r="C11" s="17"/>
      <c r="D11" s="170">
        <f t="shared" si="1"/>
        <v>0</v>
      </c>
    </row>
    <row r="12" spans="2:4" ht="15">
      <c r="B12" s="169">
        <f t="shared" si="0"/>
        <v>0</v>
      </c>
      <c r="C12" s="17"/>
      <c r="D12" s="170">
        <f t="shared" si="1"/>
        <v>0</v>
      </c>
    </row>
    <row r="13" spans="2:4" ht="15">
      <c r="B13" s="169">
        <f t="shared" si="0"/>
        <v>0</v>
      </c>
      <c r="C13" s="17"/>
      <c r="D13" s="170">
        <f t="shared" si="1"/>
        <v>0</v>
      </c>
    </row>
    <row r="14" spans="2:4" ht="15">
      <c r="B14" s="169">
        <f t="shared" si="0"/>
        <v>0</v>
      </c>
      <c r="C14" s="17"/>
      <c r="D14" s="170">
        <f t="shared" si="1"/>
        <v>0</v>
      </c>
    </row>
    <row r="15" spans="2:4" ht="15">
      <c r="B15" s="169">
        <f t="shared" si="0"/>
        <v>0</v>
      </c>
      <c r="C15" s="17"/>
      <c r="D15" s="170">
        <f t="shared" si="1"/>
        <v>0</v>
      </c>
    </row>
    <row r="16" spans="2:4" ht="15">
      <c r="B16" s="169">
        <f t="shared" si="0"/>
        <v>0</v>
      </c>
      <c r="C16" s="17"/>
      <c r="D16" s="170">
        <f t="shared" si="1"/>
        <v>0</v>
      </c>
    </row>
    <row r="17" spans="2:4" ht="15">
      <c r="B17" s="169">
        <f t="shared" si="0"/>
        <v>0</v>
      </c>
      <c r="C17" s="17"/>
      <c r="D17" s="170">
        <f t="shared" si="1"/>
        <v>0</v>
      </c>
    </row>
    <row r="18" spans="2:4" ht="15">
      <c r="B18" s="169">
        <f t="shared" si="0"/>
        <v>0</v>
      </c>
      <c r="C18" s="17"/>
      <c r="D18" s="170">
        <f t="shared" si="1"/>
        <v>0</v>
      </c>
    </row>
    <row r="19" spans="2:4" ht="15">
      <c r="B19" s="169">
        <f t="shared" si="0"/>
        <v>0</v>
      </c>
      <c r="C19" s="17"/>
      <c r="D19" s="170">
        <f t="shared" si="1"/>
        <v>0</v>
      </c>
    </row>
    <row r="20" spans="2:4" ht="15">
      <c r="B20" s="169">
        <f t="shared" si="0"/>
        <v>0</v>
      </c>
      <c r="C20" s="17"/>
      <c r="D20" s="170">
        <f t="shared" si="1"/>
        <v>0</v>
      </c>
    </row>
    <row r="21" spans="2:4" ht="15">
      <c r="B21" s="169">
        <f t="shared" si="0"/>
        <v>0</v>
      </c>
      <c r="C21" s="17"/>
      <c r="D21" s="170">
        <f t="shared" si="1"/>
        <v>0</v>
      </c>
    </row>
    <row r="22" spans="2:4" ht="15">
      <c r="B22" s="169">
        <f t="shared" si="0"/>
        <v>0</v>
      </c>
      <c r="C22" s="17"/>
      <c r="D22" s="170">
        <f t="shared" si="1"/>
        <v>0</v>
      </c>
    </row>
    <row r="23" spans="2:4" ht="15">
      <c r="B23" s="169">
        <f t="shared" si="0"/>
        <v>0</v>
      </c>
      <c r="C23" s="17"/>
      <c r="D23" s="170">
        <f t="shared" si="1"/>
        <v>0</v>
      </c>
    </row>
  </sheetData>
  <sheetProtection sheet="1"/>
  <mergeCells count="1">
    <mergeCell ref="B2:D2"/>
  </mergeCells>
  <conditionalFormatting sqref="A1:A23 B1:D2 B4:B23 C3:D23">
    <cfRule type="cellIs" priority="1" dxfId="0" operator="equal" stopIfTrue="1">
      <formula>0</formula>
    </cfRule>
  </conditionalFormatting>
  <conditionalFormatting sqref="B3">
    <cfRule type="cellIs" priority="2" dxfId="1"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E26"/>
  <sheetViews>
    <sheetView showGridLines="0" workbookViewId="0" topLeftCell="A1">
      <selection activeCell="C8" sqref="C8"/>
    </sheetView>
  </sheetViews>
  <sheetFormatPr defaultColWidth="11.421875" defaultRowHeight="12.75"/>
  <cols>
    <col min="1" max="1" width="11.421875" style="171" customWidth="1"/>
    <col min="2" max="2" width="25.8515625" style="171" customWidth="1"/>
    <col min="3" max="3" width="14.421875" style="171" customWidth="1"/>
    <col min="4" max="4" width="51.7109375" style="171" customWidth="1"/>
    <col min="5" max="5" width="17.00390625" style="171" customWidth="1"/>
    <col min="6" max="16384" width="11.421875" style="171" customWidth="1"/>
  </cols>
  <sheetData>
    <row r="1" spans="1:5" ht="20.25">
      <c r="A1" s="172" t="s">
        <v>146</v>
      </c>
      <c r="B1" s="164"/>
      <c r="C1" s="173" t="s">
        <v>147</v>
      </c>
      <c r="D1" s="7"/>
      <c r="E1" s="7"/>
    </row>
    <row r="2" spans="2:5" ht="39" customHeight="1">
      <c r="B2" s="165" t="s">
        <v>148</v>
      </c>
      <c r="C2" s="165"/>
      <c r="D2" s="165"/>
      <c r="E2" s="166"/>
    </row>
    <row r="3" spans="2:5" ht="21" customHeight="1">
      <c r="B3" s="174" t="s">
        <v>149</v>
      </c>
      <c r="C3" s="165"/>
      <c r="D3" s="175" t="s">
        <v>83</v>
      </c>
      <c r="E3" s="176"/>
    </row>
    <row r="4" spans="2:4" ht="23.25" customHeight="1">
      <c r="B4" s="174" t="s">
        <v>150</v>
      </c>
      <c r="C4" s="165"/>
      <c r="D4" s="165"/>
    </row>
    <row r="5" spans="2:5" ht="46.5" customHeight="1">
      <c r="B5" s="175" t="s">
        <v>83</v>
      </c>
      <c r="C5" s="176"/>
      <c r="D5" s="176"/>
      <c r="E5" s="176"/>
    </row>
    <row r="6" spans="2:5" ht="15">
      <c r="B6" s="164"/>
      <c r="C6" s="164"/>
      <c r="D6" s="7"/>
      <c r="E6" s="7"/>
    </row>
    <row r="7" spans="2:4" ht="30">
      <c r="B7" s="7"/>
      <c r="C7" s="168" t="s">
        <v>151</v>
      </c>
      <c r="D7" s="9" t="s">
        <v>145</v>
      </c>
    </row>
    <row r="8" spans="2:4" ht="15.75">
      <c r="B8" s="7"/>
      <c r="C8" s="17"/>
      <c r="D8" s="177">
        <f aca="true" t="shared" si="0" ref="D8:D26">C8</f>
        <v>0</v>
      </c>
    </row>
    <row r="9" spans="2:4" ht="15.75">
      <c r="B9" s="7"/>
      <c r="C9" s="17"/>
      <c r="D9" s="177">
        <f t="shared" si="0"/>
        <v>0</v>
      </c>
    </row>
    <row r="10" spans="2:4" ht="15.75">
      <c r="B10" s="7"/>
      <c r="C10" s="17"/>
      <c r="D10" s="177">
        <f t="shared" si="0"/>
        <v>0</v>
      </c>
    </row>
    <row r="11" spans="2:4" ht="15.75">
      <c r="B11" s="7"/>
      <c r="C11" s="17"/>
      <c r="D11" s="177">
        <f t="shared" si="0"/>
        <v>0</v>
      </c>
    </row>
    <row r="12" spans="2:4" ht="15.75">
      <c r="B12" s="7"/>
      <c r="C12" s="17"/>
      <c r="D12" s="177">
        <f t="shared" si="0"/>
        <v>0</v>
      </c>
    </row>
    <row r="13" spans="2:4" ht="15.75">
      <c r="B13" s="7"/>
      <c r="C13" s="17"/>
      <c r="D13" s="177">
        <f t="shared" si="0"/>
        <v>0</v>
      </c>
    </row>
    <row r="14" spans="2:4" ht="15.75">
      <c r="B14" s="7"/>
      <c r="C14" s="17"/>
      <c r="D14" s="177">
        <f t="shared" si="0"/>
        <v>0</v>
      </c>
    </row>
    <row r="15" spans="2:4" ht="15.75">
      <c r="B15" s="7"/>
      <c r="C15" s="17"/>
      <c r="D15" s="177">
        <f t="shared" si="0"/>
        <v>0</v>
      </c>
    </row>
    <row r="16" spans="2:4" ht="15.75">
      <c r="B16" s="7"/>
      <c r="C16" s="17"/>
      <c r="D16" s="177">
        <f t="shared" si="0"/>
        <v>0</v>
      </c>
    </row>
    <row r="17" spans="2:4" ht="15.75">
      <c r="B17" s="7"/>
      <c r="C17" s="17"/>
      <c r="D17" s="177">
        <f t="shared" si="0"/>
        <v>0</v>
      </c>
    </row>
    <row r="18" spans="2:4" ht="15.75">
      <c r="B18" s="7"/>
      <c r="C18" s="17"/>
      <c r="D18" s="177">
        <f t="shared" si="0"/>
        <v>0</v>
      </c>
    </row>
    <row r="19" spans="2:4" ht="15.75">
      <c r="B19" s="7"/>
      <c r="C19" s="17"/>
      <c r="D19" s="177">
        <f t="shared" si="0"/>
        <v>0</v>
      </c>
    </row>
    <row r="20" spans="2:4" ht="15.75">
      <c r="B20" s="7"/>
      <c r="C20" s="17"/>
      <c r="D20" s="177">
        <f t="shared" si="0"/>
        <v>0</v>
      </c>
    </row>
    <row r="21" spans="2:4" ht="15.75">
      <c r="B21" s="7"/>
      <c r="C21" s="17"/>
      <c r="D21" s="177">
        <f t="shared" si="0"/>
        <v>0</v>
      </c>
    </row>
    <row r="22" spans="2:4" ht="15.75">
      <c r="B22" s="7"/>
      <c r="C22" s="17"/>
      <c r="D22" s="177">
        <f t="shared" si="0"/>
        <v>0</v>
      </c>
    </row>
    <row r="23" spans="2:4" ht="15.75">
      <c r="B23" s="7"/>
      <c r="C23" s="17"/>
      <c r="D23" s="177">
        <f t="shared" si="0"/>
        <v>0</v>
      </c>
    </row>
    <row r="24" spans="2:4" ht="15.75">
      <c r="B24" s="7"/>
      <c r="C24" s="17"/>
      <c r="D24" s="177">
        <f t="shared" si="0"/>
        <v>0</v>
      </c>
    </row>
    <row r="25" spans="2:4" ht="15.75">
      <c r="B25" s="7"/>
      <c r="C25" s="17"/>
      <c r="D25" s="177">
        <f t="shared" si="0"/>
        <v>0</v>
      </c>
    </row>
    <row r="26" spans="2:4" ht="15.75">
      <c r="B26" s="7"/>
      <c r="C26" s="17"/>
      <c r="D26" s="177">
        <f t="shared" si="0"/>
        <v>0</v>
      </c>
    </row>
  </sheetData>
  <sheetProtection sheet="1"/>
  <mergeCells count="2">
    <mergeCell ref="B2:D2"/>
    <mergeCell ref="C5:E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26"/>
  </sheetPr>
  <dimension ref="A1:K31"/>
  <sheetViews>
    <sheetView zoomScale="85" zoomScaleNormal="85" workbookViewId="0" topLeftCell="A1">
      <selection activeCell="B13" sqref="B13"/>
    </sheetView>
  </sheetViews>
  <sheetFormatPr defaultColWidth="10.28125" defaultRowHeight="12.75"/>
  <cols>
    <col min="1" max="1" width="2.8515625" style="1" customWidth="1"/>
    <col min="2" max="2" width="25.421875" style="1" customWidth="1"/>
    <col min="3" max="3" width="11.421875" style="1" customWidth="1"/>
    <col min="4" max="4" width="25.28125" style="1" customWidth="1"/>
    <col min="5" max="5" width="3.140625" style="1" customWidth="1"/>
    <col min="6" max="6" width="11.140625" style="1" customWidth="1"/>
    <col min="7" max="7" width="25.57421875" style="1" customWidth="1"/>
    <col min="8" max="8" width="11.28125" style="1" customWidth="1"/>
    <col min="9" max="9" width="25.57421875" style="1" customWidth="1"/>
    <col min="10" max="11" width="10.00390625" style="1" customWidth="1"/>
    <col min="12" max="12" width="22.28125" style="1" customWidth="1"/>
    <col min="13" max="16384" width="10.00390625" style="1" customWidth="1"/>
  </cols>
  <sheetData>
    <row r="1" spans="1:2" ht="12.75" customHeight="1" hidden="1">
      <c r="A1" s="178">
        <v>34700</v>
      </c>
      <c r="B1" s="178">
        <v>35064</v>
      </c>
    </row>
    <row r="2" spans="2:3" ht="22.5" customHeight="1">
      <c r="B2" s="179" t="s">
        <v>152</v>
      </c>
      <c r="C2" s="180" t="s">
        <v>153</v>
      </c>
    </row>
    <row r="3" spans="1:3" ht="15">
      <c r="A3" s="178"/>
      <c r="B3" s="178"/>
      <c r="C3" s="180" t="s">
        <v>154</v>
      </c>
    </row>
    <row r="4" spans="1:9" ht="36" customHeight="1">
      <c r="A4" s="178"/>
      <c r="B4" s="178"/>
      <c r="C4" s="181" t="s">
        <v>83</v>
      </c>
      <c r="D4" s="182"/>
      <c r="E4" s="182"/>
      <c r="F4" s="182"/>
      <c r="G4" s="182"/>
      <c r="H4" s="182"/>
      <c r="I4" s="182"/>
    </row>
    <row r="5" spans="1:3" ht="18" customHeight="1">
      <c r="A5" s="178"/>
      <c r="B5" s="178"/>
      <c r="C5" s="180" t="s">
        <v>155</v>
      </c>
    </row>
    <row r="6" spans="1:9" ht="36" customHeight="1">
      <c r="A6" s="178"/>
      <c r="B6" s="178"/>
      <c r="C6" s="181" t="s">
        <v>83</v>
      </c>
      <c r="D6" s="182"/>
      <c r="E6" s="182"/>
      <c r="F6" s="182"/>
      <c r="G6" s="182"/>
      <c r="H6" s="182"/>
      <c r="I6" s="182"/>
    </row>
    <row r="7" spans="2:3" ht="15">
      <c r="B7" s="178"/>
      <c r="C7" s="180" t="s">
        <v>156</v>
      </c>
    </row>
    <row r="8" spans="2:9" ht="38.25" customHeight="1">
      <c r="B8" s="178"/>
      <c r="C8" s="181" t="s">
        <v>122</v>
      </c>
      <c r="D8" s="182"/>
      <c r="E8" s="182"/>
      <c r="F8" s="182"/>
      <c r="G8" s="182"/>
      <c r="H8" s="182"/>
      <c r="I8" s="182"/>
    </row>
    <row r="9" spans="1:7" ht="21.75" customHeight="1">
      <c r="A9" s="178"/>
      <c r="B9" s="42">
        <f>IF(SUM(A13:A31)&lt;&gt;0,"Attention, tu t'es trompé d'année.",0)</f>
        <v>0</v>
      </c>
      <c r="G9" s="42">
        <f>IF(SUM(E13:E31)&lt;&gt;0,"Attention, tu t'es trompé d'année.",0)</f>
        <v>0</v>
      </c>
    </row>
    <row r="10" spans="1:9" ht="12.75" customHeight="1">
      <c r="A10" s="178"/>
      <c r="B10" s="183" t="s">
        <v>157</v>
      </c>
      <c r="C10" s="183"/>
      <c r="D10" s="183"/>
      <c r="E10" s="7"/>
      <c r="F10" s="7"/>
      <c r="G10" s="183" t="s">
        <v>157</v>
      </c>
      <c r="H10" s="183"/>
      <c r="I10" s="183"/>
    </row>
    <row r="11" spans="2:9" ht="15.75">
      <c r="B11" s="184">
        <v>36526</v>
      </c>
      <c r="C11" s="9" t="s">
        <v>158</v>
      </c>
      <c r="D11" s="184">
        <v>36892</v>
      </c>
      <c r="E11" s="7"/>
      <c r="F11" s="7"/>
      <c r="G11" s="184">
        <v>37622</v>
      </c>
      <c r="H11" s="9" t="s">
        <v>158</v>
      </c>
      <c r="I11" s="184">
        <v>37987</v>
      </c>
    </row>
    <row r="12" spans="2:9" ht="15.75" customHeight="1">
      <c r="B12" s="9" t="s">
        <v>159</v>
      </c>
      <c r="C12" s="7"/>
      <c r="D12" s="7"/>
      <c r="E12" s="7"/>
      <c r="F12" s="7"/>
      <c r="G12" s="9" t="s">
        <v>159</v>
      </c>
      <c r="H12" s="7"/>
      <c r="I12" s="7"/>
    </row>
    <row r="13" spans="1:9" ht="15.75" customHeight="1">
      <c r="A13" s="185">
        <f>IF(AND(B13&lt;&gt;0,OR(B13&lt;36526,B13&gt;36891)),1,0)</f>
        <v>0</v>
      </c>
      <c r="B13" s="186"/>
      <c r="C13" s="187">
        <f>IF(B13=0,0,B13-$B$11)</f>
        <v>0</v>
      </c>
      <c r="D13" s="188">
        <f>IF(B13=0,0,$D$11-B13)</f>
        <v>0</v>
      </c>
      <c r="E13" s="185">
        <f>IF(AND(G13&lt;&gt;0,OR(G13&lt;37621,G13&gt;37986)),1,0)</f>
        <v>0</v>
      </c>
      <c r="F13" s="189">
        <f>B13+731</f>
        <v>731</v>
      </c>
      <c r="G13" s="190">
        <f>IF(B13=0,0,IF(B13&gt;36890,B13+366+365+365-1,B13+366+365+365))</f>
        <v>0</v>
      </c>
      <c r="H13" s="187">
        <f>IF(G13=0,0,G13-$G$11)</f>
        <v>0</v>
      </c>
      <c r="I13" s="188">
        <f>IF(G13=0,0,$I$11-G13)</f>
        <v>0</v>
      </c>
    </row>
    <row r="14" spans="1:11" ht="15.75" customHeight="1">
      <c r="A14" s="185">
        <f aca="true" t="shared" si="0" ref="A14:A31">IF(AND(B14&lt;&gt;0,OR(B14&lt;36526,B14&gt;36891)),1,0)</f>
        <v>0</v>
      </c>
      <c r="B14" s="186"/>
      <c r="C14" s="187">
        <f>IF(B14=0,0,B14-$B$11)</f>
        <v>0</v>
      </c>
      <c r="D14" s="188">
        <f>IF(B14=0,0,$D$11-B14)</f>
        <v>0</v>
      </c>
      <c r="E14" s="185">
        <f aca="true" t="shared" si="1" ref="E14:E30">IF(AND(G14&lt;&gt;0,OR(G14&lt;37621,G14&gt;37986)),1,0)</f>
        <v>0</v>
      </c>
      <c r="F14" s="189">
        <f aca="true" t="shared" si="2" ref="F14:F31">B14+731</f>
        <v>731</v>
      </c>
      <c r="G14" s="190">
        <f aca="true" t="shared" si="3" ref="G14:G31">IF(B14=0,0,IF(B14&gt;36890,B14+366+365+365-1,B14+366+365+365))</f>
        <v>0</v>
      </c>
      <c r="H14" s="187">
        <f>IF(G14=0,0,G14-$G$11)</f>
        <v>0</v>
      </c>
      <c r="I14" s="188">
        <f aca="true" t="shared" si="4" ref="I14:I31">IF(G14=0,0,$I$11-G14)</f>
        <v>0</v>
      </c>
      <c r="J14" s="191"/>
      <c r="K14" s="191"/>
    </row>
    <row r="15" spans="1:9" ht="15.75">
      <c r="A15" s="185">
        <f t="shared" si="0"/>
        <v>0</v>
      </c>
      <c r="B15" s="186"/>
      <c r="C15" s="187">
        <f>IF(B15=0,0,B15-$B$11)</f>
        <v>0</v>
      </c>
      <c r="D15" s="188">
        <f aca="true" t="shared" si="5" ref="D15:D31">IF(B15=0,0,$D$11-B15)</f>
        <v>0</v>
      </c>
      <c r="E15" s="185">
        <f t="shared" si="1"/>
        <v>0</v>
      </c>
      <c r="F15" s="189">
        <f t="shared" si="2"/>
        <v>731</v>
      </c>
      <c r="G15" s="190">
        <f t="shared" si="3"/>
        <v>0</v>
      </c>
      <c r="H15" s="187">
        <f>IF(G15=0,0,G15-$G$11)</f>
        <v>0</v>
      </c>
      <c r="I15" s="188">
        <f t="shared" si="4"/>
        <v>0</v>
      </c>
    </row>
    <row r="16" spans="1:9" ht="15.75">
      <c r="A16" s="185">
        <f t="shared" si="0"/>
        <v>0</v>
      </c>
      <c r="B16" s="186"/>
      <c r="C16" s="187">
        <f>IF(B16=0,0,B16-$B$11)</f>
        <v>0</v>
      </c>
      <c r="D16" s="188">
        <f t="shared" si="5"/>
        <v>0</v>
      </c>
      <c r="E16" s="185">
        <f t="shared" si="1"/>
        <v>0</v>
      </c>
      <c r="F16" s="189">
        <f t="shared" si="2"/>
        <v>731</v>
      </c>
      <c r="G16" s="190">
        <f t="shared" si="3"/>
        <v>0</v>
      </c>
      <c r="H16" s="187">
        <f>IF(G16=0,0,G16-$G$11)</f>
        <v>0</v>
      </c>
      <c r="I16" s="188">
        <f t="shared" si="4"/>
        <v>0</v>
      </c>
    </row>
    <row r="17" spans="1:9" ht="15.75">
      <c r="A17" s="185">
        <f t="shared" si="0"/>
        <v>0</v>
      </c>
      <c r="B17" s="186"/>
      <c r="C17" s="187">
        <f>IF(B17=0,0,B17-$B$11)</f>
        <v>0</v>
      </c>
      <c r="D17" s="188">
        <f t="shared" si="5"/>
        <v>0</v>
      </c>
      <c r="E17" s="185">
        <f t="shared" si="1"/>
        <v>0</v>
      </c>
      <c r="F17" s="189">
        <f t="shared" si="2"/>
        <v>731</v>
      </c>
      <c r="G17" s="190">
        <f t="shared" si="3"/>
        <v>0</v>
      </c>
      <c r="H17" s="187">
        <f>IF(G17=0,0,G17-$G$11)</f>
        <v>0</v>
      </c>
      <c r="I17" s="188">
        <f t="shared" si="4"/>
        <v>0</v>
      </c>
    </row>
    <row r="18" spans="1:9" ht="15.75">
      <c r="A18" s="185">
        <f t="shared" si="0"/>
        <v>0</v>
      </c>
      <c r="B18" s="186"/>
      <c r="C18" s="187">
        <f>IF(B18=0,0,B18-$B$11)</f>
        <v>0</v>
      </c>
      <c r="D18" s="188">
        <f t="shared" si="5"/>
        <v>0</v>
      </c>
      <c r="E18" s="185">
        <f t="shared" si="1"/>
        <v>0</v>
      </c>
      <c r="F18" s="189">
        <f t="shared" si="2"/>
        <v>731</v>
      </c>
      <c r="G18" s="190">
        <f t="shared" si="3"/>
        <v>0</v>
      </c>
      <c r="H18" s="187">
        <f>IF(G18=0,0,G18-$G$11)</f>
        <v>0</v>
      </c>
      <c r="I18" s="188">
        <f t="shared" si="4"/>
        <v>0</v>
      </c>
    </row>
    <row r="19" spans="1:9" ht="15.75">
      <c r="A19" s="185">
        <f t="shared" si="0"/>
        <v>0</v>
      </c>
      <c r="B19" s="186"/>
      <c r="C19" s="187">
        <f>IF(B19=0,0,B19-$B$11)</f>
        <v>0</v>
      </c>
      <c r="D19" s="188">
        <f t="shared" si="5"/>
        <v>0</v>
      </c>
      <c r="E19" s="185">
        <f t="shared" si="1"/>
        <v>0</v>
      </c>
      <c r="F19" s="189">
        <f t="shared" si="2"/>
        <v>731</v>
      </c>
      <c r="G19" s="190">
        <f t="shared" si="3"/>
        <v>0</v>
      </c>
      <c r="H19" s="187">
        <f>IF(G19=0,0,G19-$G$11)</f>
        <v>0</v>
      </c>
      <c r="I19" s="188">
        <f t="shared" si="4"/>
        <v>0</v>
      </c>
    </row>
    <row r="20" spans="1:9" ht="15.75">
      <c r="A20" s="185">
        <f t="shared" si="0"/>
        <v>0</v>
      </c>
      <c r="B20" s="186"/>
      <c r="C20" s="187">
        <f>IF(B20=0,0,B20-$B$11)</f>
        <v>0</v>
      </c>
      <c r="D20" s="188">
        <f t="shared" si="5"/>
        <v>0</v>
      </c>
      <c r="E20" s="185">
        <f t="shared" si="1"/>
        <v>0</v>
      </c>
      <c r="F20" s="189">
        <f t="shared" si="2"/>
        <v>731</v>
      </c>
      <c r="G20" s="190">
        <f t="shared" si="3"/>
        <v>0</v>
      </c>
      <c r="H20" s="187">
        <f>IF(G20=0,0,G20-$G$11)</f>
        <v>0</v>
      </c>
      <c r="I20" s="188">
        <f t="shared" si="4"/>
        <v>0</v>
      </c>
    </row>
    <row r="21" spans="1:9" ht="15.75">
      <c r="A21" s="185">
        <f t="shared" si="0"/>
        <v>0</v>
      </c>
      <c r="B21" s="186"/>
      <c r="C21" s="187">
        <f>IF(B21=0,0,B21-$B$11)</f>
        <v>0</v>
      </c>
      <c r="D21" s="188">
        <f t="shared" si="5"/>
        <v>0</v>
      </c>
      <c r="E21" s="185">
        <f t="shared" si="1"/>
        <v>0</v>
      </c>
      <c r="F21" s="189">
        <f t="shared" si="2"/>
        <v>731</v>
      </c>
      <c r="G21" s="190">
        <f t="shared" si="3"/>
        <v>0</v>
      </c>
      <c r="H21" s="187">
        <f>IF(G21=0,0,G21-$G$11)</f>
        <v>0</v>
      </c>
      <c r="I21" s="188">
        <f t="shared" si="4"/>
        <v>0</v>
      </c>
    </row>
    <row r="22" spans="1:9" ht="15.75">
      <c r="A22" s="185">
        <f t="shared" si="0"/>
        <v>0</v>
      </c>
      <c r="B22" s="186"/>
      <c r="C22" s="187">
        <f>IF(B22=0,0,B22-$B$11)</f>
        <v>0</v>
      </c>
      <c r="D22" s="188">
        <f t="shared" si="5"/>
        <v>0</v>
      </c>
      <c r="E22" s="185">
        <f t="shared" si="1"/>
        <v>0</v>
      </c>
      <c r="F22" s="189">
        <f t="shared" si="2"/>
        <v>731</v>
      </c>
      <c r="G22" s="190">
        <f t="shared" si="3"/>
        <v>0</v>
      </c>
      <c r="H22" s="187">
        <f>IF(G22=0,0,G22-$G$11)</f>
        <v>0</v>
      </c>
      <c r="I22" s="188">
        <f t="shared" si="4"/>
        <v>0</v>
      </c>
    </row>
    <row r="23" spans="1:9" ht="15.75">
      <c r="A23" s="185">
        <f t="shared" si="0"/>
        <v>0</v>
      </c>
      <c r="B23" s="186"/>
      <c r="C23" s="187">
        <f>IF(B23=0,0,B23-$B$11)</f>
        <v>0</v>
      </c>
      <c r="D23" s="188">
        <f t="shared" si="5"/>
        <v>0</v>
      </c>
      <c r="E23" s="185">
        <f t="shared" si="1"/>
        <v>0</v>
      </c>
      <c r="F23" s="189">
        <f t="shared" si="2"/>
        <v>731</v>
      </c>
      <c r="G23" s="190">
        <f t="shared" si="3"/>
        <v>0</v>
      </c>
      <c r="H23" s="187">
        <f>IF(G23=0,0,G23-$G$11)</f>
        <v>0</v>
      </c>
      <c r="I23" s="188">
        <f t="shared" si="4"/>
        <v>0</v>
      </c>
    </row>
    <row r="24" spans="1:9" ht="15.75">
      <c r="A24" s="185">
        <f t="shared" si="0"/>
        <v>0</v>
      </c>
      <c r="B24" s="186"/>
      <c r="C24" s="187">
        <f>IF(B24=0,0,B24-$B$11)</f>
        <v>0</v>
      </c>
      <c r="D24" s="188">
        <f t="shared" si="5"/>
        <v>0</v>
      </c>
      <c r="E24" s="185">
        <f t="shared" si="1"/>
        <v>0</v>
      </c>
      <c r="F24" s="189">
        <f t="shared" si="2"/>
        <v>731</v>
      </c>
      <c r="G24" s="190">
        <f t="shared" si="3"/>
        <v>0</v>
      </c>
      <c r="H24" s="187">
        <f>IF(G24=0,0,G24-$G$11)</f>
        <v>0</v>
      </c>
      <c r="I24" s="188">
        <f t="shared" si="4"/>
        <v>0</v>
      </c>
    </row>
    <row r="25" spans="1:9" ht="15.75">
      <c r="A25" s="185">
        <f t="shared" si="0"/>
        <v>0</v>
      </c>
      <c r="B25" s="186"/>
      <c r="C25" s="187">
        <f>IF(B25=0,0,B25-$B$11)</f>
        <v>0</v>
      </c>
      <c r="D25" s="188">
        <f t="shared" si="5"/>
        <v>0</v>
      </c>
      <c r="E25" s="185">
        <f t="shared" si="1"/>
        <v>0</v>
      </c>
      <c r="F25" s="189">
        <f t="shared" si="2"/>
        <v>731</v>
      </c>
      <c r="G25" s="190">
        <f t="shared" si="3"/>
        <v>0</v>
      </c>
      <c r="H25" s="187">
        <f>IF(G25=0,0,G25-$G$11)</f>
        <v>0</v>
      </c>
      <c r="I25" s="188">
        <f t="shared" si="4"/>
        <v>0</v>
      </c>
    </row>
    <row r="26" spans="1:9" ht="15.75">
      <c r="A26" s="185">
        <f t="shared" si="0"/>
        <v>0</v>
      </c>
      <c r="B26" s="186"/>
      <c r="C26" s="187">
        <f>IF(B26=0,0,B26-$B$11)</f>
        <v>0</v>
      </c>
      <c r="D26" s="188">
        <f t="shared" si="5"/>
        <v>0</v>
      </c>
      <c r="E26" s="185">
        <f t="shared" si="1"/>
        <v>0</v>
      </c>
      <c r="F26" s="189">
        <f t="shared" si="2"/>
        <v>731</v>
      </c>
      <c r="G26" s="190">
        <f t="shared" si="3"/>
        <v>0</v>
      </c>
      <c r="H26" s="187">
        <f>IF(G26=0,0,G26-$G$11)</f>
        <v>0</v>
      </c>
      <c r="I26" s="188">
        <f t="shared" si="4"/>
        <v>0</v>
      </c>
    </row>
    <row r="27" spans="1:9" ht="15.75">
      <c r="A27" s="185">
        <f t="shared" si="0"/>
        <v>0</v>
      </c>
      <c r="B27" s="186"/>
      <c r="C27" s="187">
        <f>IF(B27=0,0,B27-$B$11)</f>
        <v>0</v>
      </c>
      <c r="D27" s="188">
        <f t="shared" si="5"/>
        <v>0</v>
      </c>
      <c r="E27" s="185">
        <f t="shared" si="1"/>
        <v>0</v>
      </c>
      <c r="F27" s="189">
        <f t="shared" si="2"/>
        <v>731</v>
      </c>
      <c r="G27" s="190">
        <f t="shared" si="3"/>
        <v>0</v>
      </c>
      <c r="H27" s="187">
        <f>IF(G27=0,0,G27-$G$11)</f>
        <v>0</v>
      </c>
      <c r="I27" s="188">
        <f t="shared" si="4"/>
        <v>0</v>
      </c>
    </row>
    <row r="28" spans="1:9" ht="15.75">
      <c r="A28" s="185">
        <f t="shared" si="0"/>
        <v>0</v>
      </c>
      <c r="B28" s="186"/>
      <c r="C28" s="187">
        <f>IF(B28=0,0,B28-$B$11)</f>
        <v>0</v>
      </c>
      <c r="D28" s="188">
        <f t="shared" si="5"/>
        <v>0</v>
      </c>
      <c r="E28" s="185">
        <f t="shared" si="1"/>
        <v>0</v>
      </c>
      <c r="F28" s="189">
        <f t="shared" si="2"/>
        <v>731</v>
      </c>
      <c r="G28" s="190">
        <f t="shared" si="3"/>
        <v>0</v>
      </c>
      <c r="H28" s="187">
        <f>IF(G28=0,0,G28-$G$11)</f>
        <v>0</v>
      </c>
      <c r="I28" s="188">
        <f t="shared" si="4"/>
        <v>0</v>
      </c>
    </row>
    <row r="29" spans="1:9" ht="15.75">
      <c r="A29" s="185">
        <f t="shared" si="0"/>
        <v>0</v>
      </c>
      <c r="B29" s="186"/>
      <c r="C29" s="187">
        <f>IF(B29=0,0,B29-$B$11)</f>
        <v>0</v>
      </c>
      <c r="D29" s="188">
        <f t="shared" si="5"/>
        <v>0</v>
      </c>
      <c r="E29" s="185">
        <f t="shared" si="1"/>
        <v>0</v>
      </c>
      <c r="F29" s="189">
        <f t="shared" si="2"/>
        <v>731</v>
      </c>
      <c r="G29" s="190">
        <f t="shared" si="3"/>
        <v>0</v>
      </c>
      <c r="H29" s="187">
        <f>IF(G29=0,0,G29-$G$11)</f>
        <v>0</v>
      </c>
      <c r="I29" s="188">
        <f t="shared" si="4"/>
        <v>0</v>
      </c>
    </row>
    <row r="30" spans="1:9" ht="15.75">
      <c r="A30" s="185">
        <f t="shared" si="0"/>
        <v>0</v>
      </c>
      <c r="B30" s="186"/>
      <c r="C30" s="187">
        <f>IF(B30=0,0,B30-$B$11)</f>
        <v>0</v>
      </c>
      <c r="D30" s="188">
        <f t="shared" si="5"/>
        <v>0</v>
      </c>
      <c r="E30" s="185">
        <f t="shared" si="1"/>
        <v>0</v>
      </c>
      <c r="F30" s="189">
        <f t="shared" si="2"/>
        <v>731</v>
      </c>
      <c r="G30" s="190">
        <f t="shared" si="3"/>
        <v>0</v>
      </c>
      <c r="H30" s="187">
        <f>IF(G30=0,0,G30-$G$11)</f>
        <v>0</v>
      </c>
      <c r="I30" s="188">
        <f t="shared" si="4"/>
        <v>0</v>
      </c>
    </row>
    <row r="31" spans="1:9" ht="15.75">
      <c r="A31" s="185">
        <f t="shared" si="0"/>
        <v>0</v>
      </c>
      <c r="B31" s="186"/>
      <c r="C31" s="187">
        <f>IF(B31=0,0,B31-$B$11)</f>
        <v>0</v>
      </c>
      <c r="D31" s="188">
        <f t="shared" si="5"/>
        <v>0</v>
      </c>
      <c r="E31" s="185">
        <f>IF(AND(G31&lt;&gt;0,OR(G31&lt;37621,G31&gt;37987)),1,0)</f>
        <v>0</v>
      </c>
      <c r="F31" s="189">
        <f t="shared" si="2"/>
        <v>731</v>
      </c>
      <c r="G31" s="190">
        <f t="shared" si="3"/>
        <v>0</v>
      </c>
      <c r="H31" s="187">
        <f>IF(G31=0,0,G31-$G$11)</f>
        <v>0</v>
      </c>
      <c r="I31" s="188">
        <f t="shared" si="4"/>
        <v>0</v>
      </c>
    </row>
  </sheetData>
  <sheetProtection sheet="1"/>
  <mergeCells count="5">
    <mergeCell ref="D4:I4"/>
    <mergeCell ref="D6:I6"/>
    <mergeCell ref="D8:I8"/>
    <mergeCell ref="B10:D10"/>
    <mergeCell ref="G10:I10"/>
  </mergeCells>
  <conditionalFormatting sqref="B9 G9 G13:G31">
    <cfRule type="cellIs" priority="1" dxfId="1" operator="equal" stopIfTrue="1">
      <formula>0</formula>
    </cfRule>
  </conditionalFormatting>
  <printOptions/>
  <pageMargins left="0.7875" right="0.7875" top="0.9840277777777777" bottom="0.78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F36"/>
  <sheetViews>
    <sheetView workbookViewId="0" topLeftCell="A2">
      <selection activeCell="B8" sqref="B8"/>
    </sheetView>
  </sheetViews>
  <sheetFormatPr defaultColWidth="10.28125" defaultRowHeight="12.75"/>
  <cols>
    <col min="1" max="1" width="2.8515625" style="1" customWidth="1"/>
    <col min="2" max="2" width="25.421875" style="1" customWidth="1"/>
    <col min="3" max="3" width="10.8515625" style="1" customWidth="1"/>
    <col min="4" max="4" width="25.28125" style="1" customWidth="1"/>
    <col min="5" max="5" width="10.00390625" style="1" customWidth="1"/>
    <col min="6" max="6" width="25.57421875" style="1" customWidth="1"/>
    <col min="7" max="7" width="11.28125" style="1" customWidth="1"/>
    <col min="8" max="8" width="25.57421875" style="1" customWidth="1"/>
    <col min="9" max="16384" width="10.00390625" style="1" customWidth="1"/>
  </cols>
  <sheetData>
    <row r="1" spans="1:2" ht="12.75" customHeight="1" hidden="1">
      <c r="A1" s="178">
        <v>34700</v>
      </c>
      <c r="B1" s="178">
        <v>35064</v>
      </c>
    </row>
    <row r="2" spans="2:6" ht="40.5" customHeight="1">
      <c r="B2" s="192" t="s">
        <v>160</v>
      </c>
      <c r="C2" s="166" t="s">
        <v>161</v>
      </c>
      <c r="D2" s="166"/>
      <c r="E2" s="166"/>
      <c r="F2" s="166"/>
    </row>
    <row r="3" spans="1:6" ht="35.25" customHeight="1">
      <c r="A3" s="178"/>
      <c r="C3" s="193" t="s">
        <v>162</v>
      </c>
      <c r="D3" s="193"/>
      <c r="E3" s="193"/>
      <c r="F3" s="193"/>
    </row>
    <row r="4" spans="2:5" ht="15">
      <c r="B4" s="194"/>
      <c r="C4" s="9" t="s">
        <v>83</v>
      </c>
      <c r="D4" s="186"/>
      <c r="E4" s="7"/>
    </row>
    <row r="5" spans="2:5" ht="15">
      <c r="B5" s="194"/>
      <c r="C5" s="9"/>
      <c r="D5" s="7"/>
      <c r="E5" s="7"/>
    </row>
    <row r="6" spans="2:5" ht="15.75" customHeight="1">
      <c r="B6" s="195" t="s">
        <v>159</v>
      </c>
      <c r="C6" s="196"/>
      <c r="D6" s="195" t="s">
        <v>20</v>
      </c>
      <c r="E6" s="7"/>
    </row>
    <row r="7" spans="1:5" ht="15.75" customHeight="1">
      <c r="A7" s="185"/>
      <c r="B7" s="190">
        <f ca="1">TODAY()</f>
        <v>40612</v>
      </c>
      <c r="C7" s="11"/>
      <c r="D7" s="197">
        <f>B7</f>
        <v>40612</v>
      </c>
      <c r="E7" s="185">
        <f>IF(AND(F7&lt;&gt;0,OR(F7&lt;36526,F7&gt;36891)),1,0)</f>
        <v>0</v>
      </c>
    </row>
    <row r="8" spans="1:5" ht="15.75" customHeight="1">
      <c r="A8" s="185"/>
      <c r="B8" s="186"/>
      <c r="C8" s="11"/>
      <c r="D8" s="197">
        <f aca="true" t="shared" si="0" ref="D8:D25">B8</f>
        <v>0</v>
      </c>
      <c r="E8" s="185">
        <f aca="true" t="shared" si="1" ref="E8:E25">IF(AND(F8&lt;&gt;0,OR(F8&lt;36526,F8&gt;36891)),1,0)</f>
        <v>0</v>
      </c>
    </row>
    <row r="9" spans="1:5" ht="15.75">
      <c r="A9" s="185"/>
      <c r="B9" s="186"/>
      <c r="C9" s="11"/>
      <c r="D9" s="197">
        <f t="shared" si="0"/>
        <v>0</v>
      </c>
      <c r="E9" s="185">
        <f t="shared" si="1"/>
        <v>0</v>
      </c>
    </row>
    <row r="10" spans="1:5" ht="15.75">
      <c r="A10" s="185"/>
      <c r="B10" s="186"/>
      <c r="C10" s="11"/>
      <c r="D10" s="197">
        <f t="shared" si="0"/>
        <v>0</v>
      </c>
      <c r="E10" s="185">
        <f t="shared" si="1"/>
        <v>0</v>
      </c>
    </row>
    <row r="11" spans="1:5" ht="15.75">
      <c r="A11" s="185"/>
      <c r="B11" s="186"/>
      <c r="C11" s="11"/>
      <c r="D11" s="197">
        <f t="shared" si="0"/>
        <v>0</v>
      </c>
      <c r="E11" s="185">
        <f t="shared" si="1"/>
        <v>0</v>
      </c>
    </row>
    <row r="12" spans="1:5" ht="15.75">
      <c r="A12" s="185"/>
      <c r="B12" s="186"/>
      <c r="C12" s="11"/>
      <c r="D12" s="197">
        <f t="shared" si="0"/>
        <v>0</v>
      </c>
      <c r="E12" s="185">
        <f t="shared" si="1"/>
        <v>0</v>
      </c>
    </row>
    <row r="13" spans="1:5" ht="15.75">
      <c r="A13" s="185"/>
      <c r="B13" s="186"/>
      <c r="C13" s="11"/>
      <c r="D13" s="197">
        <f t="shared" si="0"/>
        <v>0</v>
      </c>
      <c r="E13" s="185">
        <f t="shared" si="1"/>
        <v>0</v>
      </c>
    </row>
    <row r="14" spans="1:5" ht="15.75">
      <c r="A14" s="185"/>
      <c r="B14" s="186"/>
      <c r="C14" s="11"/>
      <c r="D14" s="197">
        <f t="shared" si="0"/>
        <v>0</v>
      </c>
      <c r="E14" s="185">
        <f t="shared" si="1"/>
        <v>0</v>
      </c>
    </row>
    <row r="15" spans="1:5" ht="15.75">
      <c r="A15" s="185"/>
      <c r="B15" s="186"/>
      <c r="C15" s="11"/>
      <c r="D15" s="197">
        <f t="shared" si="0"/>
        <v>0</v>
      </c>
      <c r="E15" s="185">
        <f t="shared" si="1"/>
        <v>0</v>
      </c>
    </row>
    <row r="16" spans="1:5" ht="15.75">
      <c r="A16" s="185"/>
      <c r="B16" s="186"/>
      <c r="C16" s="11"/>
      <c r="D16" s="197">
        <f t="shared" si="0"/>
        <v>0</v>
      </c>
      <c r="E16" s="185">
        <f t="shared" si="1"/>
        <v>0</v>
      </c>
    </row>
    <row r="17" spans="1:5" ht="15.75">
      <c r="A17" s="185"/>
      <c r="B17" s="186"/>
      <c r="C17" s="11"/>
      <c r="D17" s="197">
        <f t="shared" si="0"/>
        <v>0</v>
      </c>
      <c r="E17" s="185">
        <f t="shared" si="1"/>
        <v>0</v>
      </c>
    </row>
    <row r="18" spans="1:5" ht="15.75">
      <c r="A18" s="185"/>
      <c r="B18" s="186"/>
      <c r="C18" s="11"/>
      <c r="D18" s="197">
        <f t="shared" si="0"/>
        <v>0</v>
      </c>
      <c r="E18" s="185">
        <f t="shared" si="1"/>
        <v>0</v>
      </c>
    </row>
    <row r="19" spans="1:5" ht="15.75">
      <c r="A19" s="185"/>
      <c r="B19" s="186"/>
      <c r="C19" s="11"/>
      <c r="D19" s="197">
        <f t="shared" si="0"/>
        <v>0</v>
      </c>
      <c r="E19" s="185">
        <f t="shared" si="1"/>
        <v>0</v>
      </c>
    </row>
    <row r="20" spans="1:5" ht="15.75">
      <c r="A20" s="185"/>
      <c r="B20" s="186"/>
      <c r="C20" s="11"/>
      <c r="D20" s="197">
        <f t="shared" si="0"/>
        <v>0</v>
      </c>
      <c r="E20" s="185">
        <f t="shared" si="1"/>
        <v>0</v>
      </c>
    </row>
    <row r="21" spans="1:5" ht="15.75">
      <c r="A21" s="185"/>
      <c r="B21" s="186"/>
      <c r="C21" s="11"/>
      <c r="D21" s="197">
        <f t="shared" si="0"/>
        <v>0</v>
      </c>
      <c r="E21" s="185">
        <f t="shared" si="1"/>
        <v>0</v>
      </c>
    </row>
    <row r="22" spans="1:5" ht="15.75">
      <c r="A22" s="185"/>
      <c r="B22" s="186"/>
      <c r="C22" s="11"/>
      <c r="D22" s="197">
        <f t="shared" si="0"/>
        <v>0</v>
      </c>
      <c r="E22" s="185">
        <f t="shared" si="1"/>
        <v>0</v>
      </c>
    </row>
    <row r="23" spans="1:5" ht="15.75">
      <c r="A23" s="185"/>
      <c r="B23" s="186"/>
      <c r="C23" s="11"/>
      <c r="D23" s="197">
        <f t="shared" si="0"/>
        <v>0</v>
      </c>
      <c r="E23" s="185">
        <f t="shared" si="1"/>
        <v>0</v>
      </c>
    </row>
    <row r="24" spans="1:5" ht="15.75">
      <c r="A24" s="185"/>
      <c r="B24" s="186"/>
      <c r="C24" s="11"/>
      <c r="D24" s="197">
        <f t="shared" si="0"/>
        <v>0</v>
      </c>
      <c r="E24" s="185">
        <f t="shared" si="1"/>
        <v>0</v>
      </c>
    </row>
    <row r="25" spans="1:5" ht="15.75">
      <c r="A25" s="185"/>
      <c r="B25" s="186"/>
      <c r="C25" s="11"/>
      <c r="D25" s="197">
        <f t="shared" si="0"/>
        <v>0</v>
      </c>
      <c r="E25" s="185">
        <f t="shared" si="1"/>
        <v>0</v>
      </c>
    </row>
    <row r="26" spans="2:4" ht="15.75">
      <c r="B26" s="186"/>
      <c r="C26" s="11"/>
      <c r="D26" s="197">
        <f aca="true" t="shared" si="2" ref="D26:D36">B26</f>
        <v>0</v>
      </c>
    </row>
    <row r="27" spans="2:4" ht="15.75">
      <c r="B27" s="186"/>
      <c r="C27" s="11"/>
      <c r="D27" s="197">
        <f t="shared" si="2"/>
        <v>0</v>
      </c>
    </row>
    <row r="28" spans="2:4" ht="15.75">
      <c r="B28" s="186"/>
      <c r="C28" s="11"/>
      <c r="D28" s="197">
        <f t="shared" si="2"/>
        <v>0</v>
      </c>
    </row>
    <row r="29" spans="2:4" ht="15.75">
      <c r="B29" s="186"/>
      <c r="C29" s="11"/>
      <c r="D29" s="197">
        <f t="shared" si="2"/>
        <v>0</v>
      </c>
    </row>
    <row r="30" spans="2:4" ht="15.75">
      <c r="B30" s="186"/>
      <c r="C30" s="11"/>
      <c r="D30" s="197">
        <f t="shared" si="2"/>
        <v>0</v>
      </c>
    </row>
    <row r="31" spans="2:4" ht="15.75">
      <c r="B31" s="186"/>
      <c r="C31" s="11"/>
      <c r="D31" s="197">
        <f t="shared" si="2"/>
        <v>0</v>
      </c>
    </row>
    <row r="32" spans="2:4" ht="15.75">
      <c r="B32" s="186"/>
      <c r="C32" s="11"/>
      <c r="D32" s="197">
        <f t="shared" si="2"/>
        <v>0</v>
      </c>
    </row>
    <row r="33" spans="2:4" ht="15.75">
      <c r="B33" s="186"/>
      <c r="C33" s="11"/>
      <c r="D33" s="197">
        <f t="shared" si="2"/>
        <v>0</v>
      </c>
    </row>
    <row r="34" spans="2:4" ht="15.75">
      <c r="B34" s="186"/>
      <c r="C34" s="11"/>
      <c r="D34" s="197">
        <f t="shared" si="2"/>
        <v>0</v>
      </c>
    </row>
    <row r="35" spans="2:4" ht="15.75">
      <c r="B35" s="186"/>
      <c r="C35" s="11"/>
      <c r="D35" s="197">
        <f t="shared" si="2"/>
        <v>0</v>
      </c>
    </row>
    <row r="36" spans="2:4" ht="15.75">
      <c r="B36" s="186"/>
      <c r="C36" s="11"/>
      <c r="D36" s="197">
        <f t="shared" si="2"/>
        <v>0</v>
      </c>
    </row>
  </sheetData>
  <sheetProtection sheet="1"/>
  <mergeCells count="2">
    <mergeCell ref="C2:F2"/>
    <mergeCell ref="C3:F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K23"/>
  <sheetViews>
    <sheetView showGridLines="0" zoomScale="85" zoomScaleNormal="85" workbookViewId="0" topLeftCell="A1">
      <selection activeCell="C6" sqref="C6"/>
    </sheetView>
  </sheetViews>
  <sheetFormatPr defaultColWidth="10.28125" defaultRowHeight="12.75"/>
  <cols>
    <col min="1" max="1" width="16.140625" style="4" customWidth="1"/>
    <col min="2" max="2" width="7.421875" style="4" customWidth="1"/>
    <col min="3" max="8" width="12.00390625" style="4" customWidth="1"/>
    <col min="9" max="9" width="3.00390625" style="4" customWidth="1"/>
    <col min="10" max="16384" width="10.00390625" style="4" customWidth="1"/>
  </cols>
  <sheetData>
    <row r="1" spans="1:11" ht="91.5" customHeight="1">
      <c r="A1" s="198" t="s">
        <v>163</v>
      </c>
      <c r="D1" s="199" t="s">
        <v>164</v>
      </c>
      <c r="E1" s="199"/>
      <c r="F1" s="199"/>
      <c r="G1" s="199"/>
      <c r="H1" s="199"/>
      <c r="I1" s="199"/>
      <c r="J1" s="199"/>
      <c r="K1" s="199"/>
    </row>
    <row r="2" spans="1:7" ht="21" customHeight="1">
      <c r="A2" s="60"/>
      <c r="B2" s="60" t="s">
        <v>122</v>
      </c>
      <c r="D2" s="200" t="s">
        <v>165</v>
      </c>
      <c r="E2" s="201"/>
      <c r="F2" s="4" t="s">
        <v>166</v>
      </c>
      <c r="G2" s="201"/>
    </row>
    <row r="3" spans="1:11" ht="22.5" customHeight="1">
      <c r="A3" s="60"/>
      <c r="B3" s="60"/>
      <c r="C3" s="202"/>
      <c r="D3" s="137"/>
      <c r="E3" s="139"/>
      <c r="F3" s="202"/>
      <c r="G3" s="202"/>
      <c r="H3" s="202"/>
      <c r="I3" s="60"/>
      <c r="J3" s="203" t="s">
        <v>167</v>
      </c>
      <c r="K3" s="204"/>
    </row>
    <row r="4" spans="1:10" ht="15.75" customHeight="1">
      <c r="A4" s="60"/>
      <c r="B4" s="60"/>
      <c r="C4" s="205" t="s">
        <v>168</v>
      </c>
      <c r="D4" s="206" t="s">
        <v>168</v>
      </c>
      <c r="E4" s="206" t="s">
        <v>168</v>
      </c>
      <c r="F4" s="206" t="s">
        <v>168</v>
      </c>
      <c r="G4" s="206" t="s">
        <v>168</v>
      </c>
      <c r="H4" s="207" t="s">
        <v>168</v>
      </c>
      <c r="I4" s="206"/>
      <c r="J4" s="208" t="s">
        <v>20</v>
      </c>
    </row>
    <row r="5" spans="1:10" ht="18">
      <c r="A5" s="60"/>
      <c r="B5" s="60"/>
      <c r="C5" s="209">
        <v>1</v>
      </c>
      <c r="D5" s="210">
        <v>2</v>
      </c>
      <c r="E5" s="210">
        <v>3</v>
      </c>
      <c r="F5" s="210">
        <v>4</v>
      </c>
      <c r="G5" s="210">
        <v>5</v>
      </c>
      <c r="H5" s="211">
        <v>6</v>
      </c>
      <c r="I5" s="212"/>
      <c r="J5" s="213" t="s">
        <v>169</v>
      </c>
    </row>
    <row r="6" spans="1:10" ht="18">
      <c r="A6" s="60"/>
      <c r="B6" s="60"/>
      <c r="C6" s="214"/>
      <c r="D6" s="214"/>
      <c r="E6" s="214"/>
      <c r="F6" s="214"/>
      <c r="G6" s="214"/>
      <c r="H6" s="214"/>
      <c r="I6" s="215" t="s">
        <v>170</v>
      </c>
      <c r="J6" s="216">
        <f>IF(COUNTBLANK(C6:H6)=0,C6+E6,0)</f>
        <v>0</v>
      </c>
    </row>
    <row r="7" spans="1:10" ht="18">
      <c r="A7" s="60"/>
      <c r="B7" s="60"/>
      <c r="C7" s="214"/>
      <c r="D7" s="214"/>
      <c r="E7" s="214"/>
      <c r="F7" s="214"/>
      <c r="G7" s="214"/>
      <c r="H7" s="214"/>
      <c r="I7" s="215" t="s">
        <v>170</v>
      </c>
      <c r="J7" s="216">
        <f>IF(COUNTBLANK(C7:H7)=0,C7+E7,0)</f>
        <v>0</v>
      </c>
    </row>
    <row r="8" spans="1:10" ht="18">
      <c r="A8" s="60"/>
      <c r="B8" s="60"/>
      <c r="C8" s="214"/>
      <c r="D8" s="214"/>
      <c r="E8" s="214"/>
      <c r="F8" s="214"/>
      <c r="G8" s="214"/>
      <c r="H8" s="214"/>
      <c r="I8" s="215" t="s">
        <v>170</v>
      </c>
      <c r="J8" s="216">
        <f>IF(COUNTBLANK(C8:H8)=0,C8+E8,0)</f>
        <v>0</v>
      </c>
    </row>
    <row r="9" spans="1:10" ht="18">
      <c r="A9" s="60"/>
      <c r="B9" s="60"/>
      <c r="C9" s="214"/>
      <c r="D9" s="214"/>
      <c r="E9" s="214"/>
      <c r="F9" s="214"/>
      <c r="G9" s="214"/>
      <c r="H9" s="214"/>
      <c r="I9" s="215" t="s">
        <v>170</v>
      </c>
      <c r="J9" s="216">
        <f>IF(COUNTBLANK(C9:H9)=0,C9+E9,0)</f>
        <v>0</v>
      </c>
    </row>
    <row r="10" spans="1:10" ht="18">
      <c r="A10" s="60"/>
      <c r="B10" s="60"/>
      <c r="C10" s="214"/>
      <c r="D10" s="214"/>
      <c r="E10" s="214"/>
      <c r="F10" s="214"/>
      <c r="G10" s="214"/>
      <c r="H10" s="214"/>
      <c r="I10" s="215" t="s">
        <v>170</v>
      </c>
      <c r="J10" s="216">
        <f>IF(COUNTBLANK(C10:H10)=0,C10+E10,0)</f>
        <v>0</v>
      </c>
    </row>
    <row r="11" spans="1:10" ht="18">
      <c r="A11" s="60"/>
      <c r="B11" s="60"/>
      <c r="C11" s="214"/>
      <c r="D11" s="214"/>
      <c r="E11" s="214"/>
      <c r="F11" s="214"/>
      <c r="G11" s="214"/>
      <c r="H11" s="214"/>
      <c r="I11" s="215" t="s">
        <v>170</v>
      </c>
      <c r="J11" s="216">
        <f>IF(COUNTBLANK(C11:H11)=0,C11+E11,0)</f>
        <v>0</v>
      </c>
    </row>
    <row r="12" spans="1:10" ht="18">
      <c r="A12" s="60"/>
      <c r="B12" s="60"/>
      <c r="C12" s="214"/>
      <c r="D12" s="214"/>
      <c r="E12" s="214"/>
      <c r="F12" s="214"/>
      <c r="G12" s="214"/>
      <c r="H12" s="214"/>
      <c r="I12" s="215" t="s">
        <v>170</v>
      </c>
      <c r="J12" s="216">
        <f>IF(COUNTBLANK(C12:H12)=0,C12+E12,0)</f>
        <v>0</v>
      </c>
    </row>
    <row r="13" spans="1:10" ht="18">
      <c r="A13" s="60"/>
      <c r="B13" s="60"/>
      <c r="C13" s="214"/>
      <c r="D13" s="214"/>
      <c r="E13" s="214"/>
      <c r="F13" s="214"/>
      <c r="G13" s="214"/>
      <c r="H13" s="214"/>
      <c r="I13" s="215" t="s">
        <v>170</v>
      </c>
      <c r="J13" s="216">
        <f>IF(COUNTBLANK(C13:H13)=0,C13+E13,0)</f>
        <v>0</v>
      </c>
    </row>
    <row r="14" spans="1:10" ht="18">
      <c r="A14" s="60"/>
      <c r="B14" s="60"/>
      <c r="C14" s="214"/>
      <c r="D14" s="214"/>
      <c r="E14" s="214"/>
      <c r="F14" s="214"/>
      <c r="G14" s="214"/>
      <c r="H14" s="214"/>
      <c r="I14" s="215" t="s">
        <v>170</v>
      </c>
      <c r="J14" s="216">
        <f>IF(COUNTBLANK(C14:H14)=0,C14+E14,0)</f>
        <v>0</v>
      </c>
    </row>
    <row r="15" spans="1:10" ht="18">
      <c r="A15" s="60"/>
      <c r="B15" s="60"/>
      <c r="C15" s="214"/>
      <c r="D15" s="214"/>
      <c r="E15" s="214"/>
      <c r="F15" s="214"/>
      <c r="G15" s="214"/>
      <c r="H15" s="214"/>
      <c r="I15" s="215" t="s">
        <v>170</v>
      </c>
      <c r="J15" s="216">
        <f>IF(COUNTBLANK(C15:H15)=0,C15+E15,0)</f>
        <v>0</v>
      </c>
    </row>
    <row r="16" spans="1:10" ht="18">
      <c r="A16" s="60"/>
      <c r="B16" s="60"/>
      <c r="C16" s="214"/>
      <c r="D16" s="214"/>
      <c r="E16" s="214"/>
      <c r="F16" s="214"/>
      <c r="G16" s="214"/>
      <c r="H16" s="214"/>
      <c r="I16" s="215" t="s">
        <v>170</v>
      </c>
      <c r="J16" s="216">
        <f>IF(COUNTBLANK(C16:H16)=0,C16+E16,0)</f>
        <v>0</v>
      </c>
    </row>
    <row r="17" spans="1:10" ht="18">
      <c r="A17" s="60"/>
      <c r="B17" s="60"/>
      <c r="C17" s="214"/>
      <c r="D17" s="214"/>
      <c r="E17" s="214"/>
      <c r="F17" s="214"/>
      <c r="G17" s="214"/>
      <c r="H17" s="214"/>
      <c r="I17" s="215" t="s">
        <v>170</v>
      </c>
      <c r="J17" s="216">
        <f>IF(COUNTBLANK(C17:H17)=0,C17+E17,0)</f>
        <v>0</v>
      </c>
    </row>
    <row r="18" spans="1:10" ht="18">
      <c r="A18" s="60"/>
      <c r="B18" s="60"/>
      <c r="C18" s="214"/>
      <c r="D18" s="214"/>
      <c r="E18" s="214"/>
      <c r="F18" s="214"/>
      <c r="G18" s="214"/>
      <c r="H18" s="214"/>
      <c r="I18" s="215" t="s">
        <v>170</v>
      </c>
      <c r="J18" s="216">
        <f>IF(COUNTBLANK(C18:H18)=0,C18+E18,0)</f>
        <v>0</v>
      </c>
    </row>
    <row r="19" spans="1:10" ht="18">
      <c r="A19" s="60"/>
      <c r="B19" s="60"/>
      <c r="C19" s="214"/>
      <c r="D19" s="214"/>
      <c r="E19" s="214"/>
      <c r="F19" s="214"/>
      <c r="G19" s="214"/>
      <c r="H19" s="214"/>
      <c r="I19" s="215" t="s">
        <v>170</v>
      </c>
      <c r="J19" s="216">
        <f>IF(COUNTBLANK(C19:H19)=0,C19+E19,0)</f>
        <v>0</v>
      </c>
    </row>
    <row r="20" spans="1:10" ht="18">
      <c r="A20" s="60"/>
      <c r="B20" s="60"/>
      <c r="C20" s="214"/>
      <c r="D20" s="214"/>
      <c r="E20" s="214"/>
      <c r="F20" s="214"/>
      <c r="G20" s="214"/>
      <c r="H20" s="214"/>
      <c r="I20" s="215" t="s">
        <v>170</v>
      </c>
      <c r="J20" s="216">
        <f>IF(COUNTBLANK(C20:H20)=0,C20+E20,0)</f>
        <v>0</v>
      </c>
    </row>
    <row r="21" spans="1:10" ht="18">
      <c r="A21" s="60"/>
      <c r="B21" s="60"/>
      <c r="C21" s="214"/>
      <c r="D21" s="214"/>
      <c r="E21" s="214"/>
      <c r="F21" s="214"/>
      <c r="G21" s="214"/>
      <c r="H21" s="214"/>
      <c r="I21" s="215" t="s">
        <v>170</v>
      </c>
      <c r="J21" s="216">
        <f>IF(COUNTBLANK(C21:H21)=0,C21+E21,0)</f>
        <v>0</v>
      </c>
    </row>
    <row r="22" spans="1:10" ht="18">
      <c r="A22" s="60"/>
      <c r="B22" s="60"/>
      <c r="C22" s="214"/>
      <c r="D22" s="214"/>
      <c r="E22" s="214"/>
      <c r="F22" s="214"/>
      <c r="G22" s="214"/>
      <c r="H22" s="214"/>
      <c r="I22" s="215" t="s">
        <v>170</v>
      </c>
      <c r="J22" s="216">
        <f>IF(COUNTBLANK(C22:H22)=0,C22+E22,0)</f>
        <v>0</v>
      </c>
    </row>
    <row r="23" spans="1:10" ht="18">
      <c r="A23" s="60"/>
      <c r="B23" s="60"/>
      <c r="C23" s="214"/>
      <c r="D23" s="214"/>
      <c r="E23" s="214"/>
      <c r="F23" s="214"/>
      <c r="G23" s="214"/>
      <c r="H23" s="214"/>
      <c r="I23" s="215" t="s">
        <v>170</v>
      </c>
      <c r="J23" s="217">
        <f>IF(COUNTBLANK(C23:H23)=0,C23+E23,0)</f>
        <v>0</v>
      </c>
    </row>
  </sheetData>
  <sheetProtection sheet="1"/>
  <mergeCells count="1">
    <mergeCell ref="D1:K1"/>
  </mergeCells>
  <printOptions/>
  <pageMargins left="0.7875" right="0.7875" top="0.9840277777777777" bottom="0.78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K23"/>
  <sheetViews>
    <sheetView showGridLines="0" zoomScale="85" zoomScaleNormal="85" workbookViewId="0" topLeftCell="A1">
      <selection activeCell="J6" sqref="J6"/>
    </sheetView>
  </sheetViews>
  <sheetFormatPr defaultColWidth="10.28125" defaultRowHeight="12.75"/>
  <cols>
    <col min="1" max="1" width="20.57421875" style="4" customWidth="1"/>
    <col min="2" max="2" width="6.421875" style="4" customWidth="1"/>
    <col min="3" max="8" width="11.8515625" style="4" customWidth="1"/>
    <col min="9" max="9" width="5.00390625" style="4" customWidth="1"/>
    <col min="10" max="16384" width="10.00390625" style="4" customWidth="1"/>
  </cols>
  <sheetData>
    <row r="1" spans="1:11" ht="95.25" customHeight="1">
      <c r="A1" s="198" t="s">
        <v>171</v>
      </c>
      <c r="D1" s="199" t="s">
        <v>164</v>
      </c>
      <c r="E1" s="199"/>
      <c r="F1" s="199"/>
      <c r="G1" s="199"/>
      <c r="H1" s="199"/>
      <c r="I1" s="199"/>
      <c r="J1" s="199"/>
      <c r="K1" s="199"/>
    </row>
    <row r="2" spans="1:7" ht="33" customHeight="1">
      <c r="A2" s="60"/>
      <c r="B2" s="60" t="s">
        <v>122</v>
      </c>
      <c r="D2" s="200" t="s">
        <v>165</v>
      </c>
      <c r="E2" s="201"/>
      <c r="F2" s="4" t="s">
        <v>166</v>
      </c>
      <c r="G2" s="201"/>
    </row>
    <row r="3" spans="1:11" ht="11.25" customHeight="1">
      <c r="A3" s="60"/>
      <c r="B3" s="60"/>
      <c r="C3" s="202"/>
      <c r="D3" s="202"/>
      <c r="E3" s="202"/>
      <c r="F3" s="202"/>
      <c r="G3" s="202"/>
      <c r="H3" s="202"/>
      <c r="I3" s="60"/>
      <c r="J3" s="203"/>
      <c r="K3" s="60"/>
    </row>
    <row r="4" spans="1:11" ht="21" customHeight="1">
      <c r="A4" s="60"/>
      <c r="B4" s="60"/>
      <c r="C4" s="205" t="s">
        <v>172</v>
      </c>
      <c r="D4" s="205" t="s">
        <v>172</v>
      </c>
      <c r="E4" s="205" t="s">
        <v>172</v>
      </c>
      <c r="F4" s="205" t="s">
        <v>172</v>
      </c>
      <c r="G4" s="205" t="s">
        <v>172</v>
      </c>
      <c r="H4" s="205" t="s">
        <v>172</v>
      </c>
      <c r="I4" s="206"/>
      <c r="J4" s="208" t="s">
        <v>20</v>
      </c>
      <c r="K4" s="60"/>
    </row>
    <row r="5" spans="1:11" ht="18">
      <c r="A5" s="60"/>
      <c r="B5" s="60"/>
      <c r="C5" s="210">
        <v>1</v>
      </c>
      <c r="D5" s="210">
        <v>2</v>
      </c>
      <c r="E5" s="210">
        <v>3</v>
      </c>
      <c r="F5" s="210">
        <v>4</v>
      </c>
      <c r="G5" s="210">
        <v>5</v>
      </c>
      <c r="H5" s="210">
        <v>6</v>
      </c>
      <c r="I5" s="212"/>
      <c r="J5" s="213" t="s">
        <v>173</v>
      </c>
      <c r="K5" s="60"/>
    </row>
    <row r="6" spans="1:11" ht="18">
      <c r="A6" s="60"/>
      <c r="B6" s="60"/>
      <c r="C6" s="33"/>
      <c r="D6" s="33"/>
      <c r="E6" s="33"/>
      <c r="F6" s="33"/>
      <c r="G6" s="33"/>
      <c r="H6" s="33"/>
      <c r="I6" s="215" t="s">
        <v>170</v>
      </c>
      <c r="J6" s="216">
        <f>IF(COUNTBLANK(C6:H6)=0,D6+H6,0)</f>
        <v>0</v>
      </c>
      <c r="K6" s="60"/>
    </row>
    <row r="7" spans="1:11" ht="18">
      <c r="A7" s="60"/>
      <c r="B7" s="60"/>
      <c r="C7" s="33"/>
      <c r="D7" s="33"/>
      <c r="E7" s="33"/>
      <c r="F7" s="33"/>
      <c r="G7" s="33"/>
      <c r="H7" s="33"/>
      <c r="I7" s="215" t="s">
        <v>170</v>
      </c>
      <c r="J7" s="216">
        <f aca="true" t="shared" si="0" ref="J7:J23">IF(COUNTBLANK(C7:H7)=0,D7+H7,0)</f>
        <v>0</v>
      </c>
      <c r="K7" s="60"/>
    </row>
    <row r="8" spans="1:11" ht="18">
      <c r="A8" s="60"/>
      <c r="B8" s="60"/>
      <c r="C8" s="33"/>
      <c r="D8" s="33"/>
      <c r="E8" s="33"/>
      <c r="F8" s="33"/>
      <c r="G8" s="33"/>
      <c r="H8" s="33"/>
      <c r="I8" s="215" t="s">
        <v>170</v>
      </c>
      <c r="J8" s="216">
        <f t="shared" si="0"/>
        <v>0</v>
      </c>
      <c r="K8" s="60"/>
    </row>
    <row r="9" spans="1:11" ht="18">
      <c r="A9" s="60"/>
      <c r="B9" s="60"/>
      <c r="C9" s="33"/>
      <c r="D9" s="33"/>
      <c r="E9" s="33"/>
      <c r="F9" s="33"/>
      <c r="G9" s="33"/>
      <c r="H9" s="33"/>
      <c r="I9" s="215" t="s">
        <v>170</v>
      </c>
      <c r="J9" s="216">
        <f t="shared" si="0"/>
        <v>0</v>
      </c>
      <c r="K9" s="60"/>
    </row>
    <row r="10" spans="1:11" ht="18">
      <c r="A10" s="60"/>
      <c r="B10" s="60"/>
      <c r="C10" s="33"/>
      <c r="D10" s="33"/>
      <c r="E10" s="33"/>
      <c r="F10" s="33"/>
      <c r="G10" s="33"/>
      <c r="H10" s="33"/>
      <c r="I10" s="215" t="s">
        <v>170</v>
      </c>
      <c r="J10" s="216">
        <f t="shared" si="0"/>
        <v>0</v>
      </c>
      <c r="K10" s="60"/>
    </row>
    <row r="11" spans="1:11" ht="18">
      <c r="A11" s="60"/>
      <c r="B11" s="60"/>
      <c r="C11" s="33"/>
      <c r="D11" s="33"/>
      <c r="E11" s="33"/>
      <c r="F11" s="33"/>
      <c r="G11" s="33"/>
      <c r="H11" s="33"/>
      <c r="I11" s="215" t="s">
        <v>170</v>
      </c>
      <c r="J11" s="216">
        <f t="shared" si="0"/>
        <v>0</v>
      </c>
      <c r="K11" s="60"/>
    </row>
    <row r="12" spans="1:11" ht="18">
      <c r="A12" s="60"/>
      <c r="B12" s="60"/>
      <c r="C12" s="33"/>
      <c r="D12" s="33"/>
      <c r="E12" s="33"/>
      <c r="F12" s="33"/>
      <c r="G12" s="33"/>
      <c r="H12" s="33"/>
      <c r="I12" s="215" t="s">
        <v>170</v>
      </c>
      <c r="J12" s="216">
        <f t="shared" si="0"/>
        <v>0</v>
      </c>
      <c r="K12" s="60"/>
    </row>
    <row r="13" spans="1:11" ht="18">
      <c r="A13" s="60"/>
      <c r="B13" s="60"/>
      <c r="C13" s="33"/>
      <c r="D13" s="33"/>
      <c r="E13" s="33"/>
      <c r="F13" s="33"/>
      <c r="G13" s="33"/>
      <c r="H13" s="33"/>
      <c r="I13" s="215" t="s">
        <v>170</v>
      </c>
      <c r="J13" s="216">
        <f t="shared" si="0"/>
        <v>0</v>
      </c>
      <c r="K13" s="60"/>
    </row>
    <row r="14" spans="1:11" ht="18">
      <c r="A14" s="60"/>
      <c r="B14" s="60"/>
      <c r="C14" s="33"/>
      <c r="D14" s="33"/>
      <c r="E14" s="33"/>
      <c r="F14" s="33"/>
      <c r="G14" s="33"/>
      <c r="H14" s="33"/>
      <c r="I14" s="215" t="s">
        <v>170</v>
      </c>
      <c r="J14" s="216">
        <f t="shared" si="0"/>
        <v>0</v>
      </c>
      <c r="K14" s="60"/>
    </row>
    <row r="15" spans="1:11" ht="18">
      <c r="A15" s="60"/>
      <c r="B15" s="60"/>
      <c r="C15" s="33"/>
      <c r="D15" s="33"/>
      <c r="E15" s="33"/>
      <c r="F15" s="33"/>
      <c r="G15" s="33"/>
      <c r="H15" s="33"/>
      <c r="I15" s="215" t="s">
        <v>170</v>
      </c>
      <c r="J15" s="216">
        <f t="shared" si="0"/>
        <v>0</v>
      </c>
      <c r="K15" s="60"/>
    </row>
    <row r="16" spans="1:11" ht="18">
      <c r="A16" s="60"/>
      <c r="B16" s="60"/>
      <c r="C16" s="33"/>
      <c r="D16" s="33"/>
      <c r="E16" s="33"/>
      <c r="F16" s="33"/>
      <c r="G16" s="33"/>
      <c r="H16" s="33"/>
      <c r="I16" s="215" t="s">
        <v>170</v>
      </c>
      <c r="J16" s="216">
        <f t="shared" si="0"/>
        <v>0</v>
      </c>
      <c r="K16" s="60"/>
    </row>
    <row r="17" spans="1:11" ht="18">
      <c r="A17" s="60"/>
      <c r="B17" s="60"/>
      <c r="C17" s="33"/>
      <c r="D17" s="33"/>
      <c r="E17" s="33"/>
      <c r="F17" s="33"/>
      <c r="G17" s="33"/>
      <c r="H17" s="33"/>
      <c r="I17" s="215" t="s">
        <v>170</v>
      </c>
      <c r="J17" s="216">
        <f t="shared" si="0"/>
        <v>0</v>
      </c>
      <c r="K17" s="60"/>
    </row>
    <row r="18" spans="1:11" ht="18">
      <c r="A18" s="60"/>
      <c r="B18" s="60"/>
      <c r="C18" s="33"/>
      <c r="D18" s="33"/>
      <c r="E18" s="33"/>
      <c r="F18" s="33"/>
      <c r="G18" s="33"/>
      <c r="H18" s="33"/>
      <c r="I18" s="215" t="s">
        <v>170</v>
      </c>
      <c r="J18" s="216">
        <f t="shared" si="0"/>
        <v>0</v>
      </c>
      <c r="K18" s="60"/>
    </row>
    <row r="19" spans="1:11" ht="18">
      <c r="A19" s="60"/>
      <c r="B19" s="60"/>
      <c r="C19" s="33"/>
      <c r="D19" s="33"/>
      <c r="E19" s="33"/>
      <c r="F19" s="33"/>
      <c r="G19" s="33"/>
      <c r="H19" s="33"/>
      <c r="I19" s="215" t="s">
        <v>170</v>
      </c>
      <c r="J19" s="216">
        <f t="shared" si="0"/>
        <v>0</v>
      </c>
      <c r="K19" s="60"/>
    </row>
    <row r="20" spans="1:11" ht="18">
      <c r="A20" s="60"/>
      <c r="B20" s="60"/>
      <c r="C20" s="33"/>
      <c r="D20" s="33"/>
      <c r="E20" s="33"/>
      <c r="F20" s="33"/>
      <c r="G20" s="33"/>
      <c r="H20" s="33"/>
      <c r="I20" s="215" t="s">
        <v>170</v>
      </c>
      <c r="J20" s="216">
        <f t="shared" si="0"/>
        <v>0</v>
      </c>
      <c r="K20" s="60"/>
    </row>
    <row r="21" spans="1:11" ht="18">
      <c r="A21" s="60"/>
      <c r="B21" s="60"/>
      <c r="C21" s="33"/>
      <c r="D21" s="33"/>
      <c r="E21" s="33"/>
      <c r="F21" s="33"/>
      <c r="G21" s="33"/>
      <c r="H21" s="33"/>
      <c r="I21" s="215" t="s">
        <v>170</v>
      </c>
      <c r="J21" s="216">
        <f t="shared" si="0"/>
        <v>0</v>
      </c>
      <c r="K21" s="60"/>
    </row>
    <row r="22" spans="1:11" ht="18">
      <c r="A22" s="60"/>
      <c r="B22" s="60"/>
      <c r="C22" s="33"/>
      <c r="D22" s="33"/>
      <c r="E22" s="33"/>
      <c r="F22" s="33"/>
      <c r="G22" s="33"/>
      <c r="H22" s="33"/>
      <c r="I22" s="215" t="s">
        <v>170</v>
      </c>
      <c r="J22" s="216">
        <f t="shared" si="0"/>
        <v>0</v>
      </c>
      <c r="K22" s="60"/>
    </row>
    <row r="23" spans="1:11" ht="18.75">
      <c r="A23" s="60"/>
      <c r="B23" s="60"/>
      <c r="C23" s="33"/>
      <c r="D23" s="33"/>
      <c r="E23" s="33"/>
      <c r="F23" s="33"/>
      <c r="G23" s="33"/>
      <c r="H23" s="33"/>
      <c r="I23" s="215" t="s">
        <v>170</v>
      </c>
      <c r="J23" s="217">
        <f t="shared" si="0"/>
        <v>0</v>
      </c>
      <c r="K23" s="60"/>
    </row>
  </sheetData>
  <sheetProtection sheet="1"/>
  <mergeCells count="1">
    <mergeCell ref="D1:K1"/>
  </mergeCells>
  <printOptions/>
  <pageMargins left="0.7875" right="0.7875" top="0.9840277777777777" bottom="0.78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K23"/>
  <sheetViews>
    <sheetView showGridLines="0" zoomScale="85" zoomScaleNormal="85" workbookViewId="0" topLeftCell="A1">
      <selection activeCell="C6" sqref="C6"/>
    </sheetView>
  </sheetViews>
  <sheetFormatPr defaultColWidth="10.28125" defaultRowHeight="12.75"/>
  <cols>
    <col min="1" max="1" width="17.57421875" style="4" customWidth="1"/>
    <col min="2" max="2" width="4.421875" style="4" customWidth="1"/>
    <col min="3" max="8" width="12.140625" style="4" customWidth="1"/>
    <col min="9" max="9" width="10.421875" style="4" customWidth="1"/>
    <col min="10" max="16384" width="10.00390625" style="4" customWidth="1"/>
  </cols>
  <sheetData>
    <row r="1" spans="1:11" ht="78" customHeight="1">
      <c r="A1" s="198" t="s">
        <v>174</v>
      </c>
      <c r="D1" s="199" t="s">
        <v>175</v>
      </c>
      <c r="E1" s="199"/>
      <c r="F1" s="199"/>
      <c r="G1" s="199"/>
      <c r="H1" s="199"/>
      <c r="I1" s="199"/>
      <c r="J1" s="199"/>
      <c r="K1" s="199"/>
    </row>
    <row r="2" spans="2:11" s="60" customFormat="1" ht="23.25" customHeight="1">
      <c r="B2" s="60" t="s">
        <v>122</v>
      </c>
      <c r="C2" s="4"/>
      <c r="D2" s="200" t="s">
        <v>165</v>
      </c>
      <c r="E2" s="201"/>
      <c r="F2" s="4" t="s">
        <v>166</v>
      </c>
      <c r="G2" s="201"/>
      <c r="H2" s="4" t="s">
        <v>166</v>
      </c>
      <c r="I2" s="201"/>
      <c r="J2" s="4"/>
      <c r="K2" s="4"/>
    </row>
    <row r="3" spans="3:10" s="60" customFormat="1" ht="22.5" customHeight="1">
      <c r="C3" s="137"/>
      <c r="D3" s="139"/>
      <c r="E3" s="202"/>
      <c r="F3" s="202"/>
      <c r="G3" s="202"/>
      <c r="I3" s="203" t="s">
        <v>167</v>
      </c>
      <c r="J3" s="218"/>
    </row>
    <row r="4" spans="3:10" s="60" customFormat="1" ht="16.5" customHeight="1">
      <c r="C4" s="205" t="s">
        <v>172</v>
      </c>
      <c r="D4" s="205" t="s">
        <v>172</v>
      </c>
      <c r="E4" s="205" t="s">
        <v>172</v>
      </c>
      <c r="F4" s="205" t="s">
        <v>172</v>
      </c>
      <c r="G4" s="205" t="s">
        <v>172</v>
      </c>
      <c r="H4" s="205" t="s">
        <v>172</v>
      </c>
      <c r="I4" s="206"/>
      <c r="J4" s="208" t="s">
        <v>20</v>
      </c>
    </row>
    <row r="5" spans="3:10" s="60" customFormat="1" ht="18">
      <c r="C5" s="210">
        <v>1</v>
      </c>
      <c r="D5" s="210">
        <v>2</v>
      </c>
      <c r="E5" s="210">
        <v>3</v>
      </c>
      <c r="F5" s="210">
        <v>4</v>
      </c>
      <c r="G5" s="210">
        <v>5</v>
      </c>
      <c r="H5" s="210">
        <v>6</v>
      </c>
      <c r="I5" s="212"/>
      <c r="J5" s="213" t="s">
        <v>173</v>
      </c>
    </row>
    <row r="6" spans="3:10" s="60" customFormat="1" ht="18">
      <c r="C6" s="33"/>
      <c r="D6" s="33"/>
      <c r="E6" s="33"/>
      <c r="F6" s="33"/>
      <c r="G6" s="33"/>
      <c r="H6" s="33"/>
      <c r="I6" s="215" t="s">
        <v>170</v>
      </c>
      <c r="J6" s="216">
        <f>IF(COUNTBLANK(C6:H6)=0,C6+E6+H6,0)</f>
        <v>0</v>
      </c>
    </row>
    <row r="7" spans="3:10" s="60" customFormat="1" ht="18">
      <c r="C7" s="33"/>
      <c r="D7" s="33"/>
      <c r="E7" s="33"/>
      <c r="F7" s="33"/>
      <c r="G7" s="33"/>
      <c r="H7" s="33"/>
      <c r="I7" s="215" t="s">
        <v>170</v>
      </c>
      <c r="J7" s="216">
        <f>IF(COUNTBLANK(C7:H7)=0,C7+E7+H7,0)</f>
        <v>0</v>
      </c>
    </row>
    <row r="8" spans="3:10" s="60" customFormat="1" ht="18">
      <c r="C8" s="33"/>
      <c r="D8" s="33"/>
      <c r="E8" s="33"/>
      <c r="F8" s="33"/>
      <c r="G8" s="33"/>
      <c r="H8" s="33"/>
      <c r="I8" s="215" t="s">
        <v>170</v>
      </c>
      <c r="J8" s="216">
        <f>IF(COUNTBLANK(C8:H8)=0,C8+E8+H8,0)</f>
        <v>0</v>
      </c>
    </row>
    <row r="9" spans="3:10" s="60" customFormat="1" ht="18">
      <c r="C9" s="33"/>
      <c r="D9" s="33"/>
      <c r="E9" s="33"/>
      <c r="F9" s="33"/>
      <c r="G9" s="33"/>
      <c r="H9" s="33"/>
      <c r="I9" s="215" t="s">
        <v>170</v>
      </c>
      <c r="J9" s="216">
        <f>IF(COUNTBLANK(C9:H9)=0,C9+E9+H9,0)</f>
        <v>0</v>
      </c>
    </row>
    <row r="10" spans="3:10" s="60" customFormat="1" ht="18">
      <c r="C10" s="33"/>
      <c r="D10" s="33"/>
      <c r="E10" s="33"/>
      <c r="F10" s="33"/>
      <c r="G10" s="33"/>
      <c r="H10" s="33"/>
      <c r="I10" s="215" t="s">
        <v>170</v>
      </c>
      <c r="J10" s="216">
        <f>IF(COUNTBLANK(C10:H10)=0,C10+E10+H10,0)</f>
        <v>0</v>
      </c>
    </row>
    <row r="11" spans="3:10" s="60" customFormat="1" ht="18">
      <c r="C11" s="33"/>
      <c r="D11" s="33"/>
      <c r="E11" s="33"/>
      <c r="F11" s="33"/>
      <c r="G11" s="33"/>
      <c r="H11" s="33"/>
      <c r="I11" s="215" t="s">
        <v>170</v>
      </c>
      <c r="J11" s="216">
        <f>IF(COUNTBLANK(C11:H11)=0,C11+E11+H11,0)</f>
        <v>0</v>
      </c>
    </row>
    <row r="12" spans="3:10" s="60" customFormat="1" ht="18">
      <c r="C12" s="33"/>
      <c r="D12" s="33"/>
      <c r="E12" s="33"/>
      <c r="F12" s="33"/>
      <c r="G12" s="33"/>
      <c r="H12" s="33"/>
      <c r="I12" s="215" t="s">
        <v>170</v>
      </c>
      <c r="J12" s="216">
        <f>IF(COUNTBLANK(C12:H12)=0,C12+E12+H12,0)</f>
        <v>0</v>
      </c>
    </row>
    <row r="13" spans="3:10" s="60" customFormat="1" ht="18">
      <c r="C13" s="33"/>
      <c r="D13" s="33"/>
      <c r="E13" s="33"/>
      <c r="F13" s="33"/>
      <c r="G13" s="33"/>
      <c r="H13" s="33"/>
      <c r="I13" s="215" t="s">
        <v>170</v>
      </c>
      <c r="J13" s="216">
        <f>IF(COUNTBLANK(C13:H13)=0,C13+E13+H13,0)</f>
        <v>0</v>
      </c>
    </row>
    <row r="14" spans="3:10" s="60" customFormat="1" ht="18">
      <c r="C14" s="33"/>
      <c r="D14" s="33"/>
      <c r="E14" s="33"/>
      <c r="F14" s="33"/>
      <c r="G14" s="33"/>
      <c r="H14" s="33"/>
      <c r="I14" s="215" t="s">
        <v>170</v>
      </c>
      <c r="J14" s="216">
        <f>IF(COUNTBLANK(C14:H14)=0,C14+E14+H14,0)</f>
        <v>0</v>
      </c>
    </row>
    <row r="15" spans="3:10" s="60" customFormat="1" ht="18">
      <c r="C15" s="33"/>
      <c r="D15" s="33"/>
      <c r="E15" s="33"/>
      <c r="F15" s="33"/>
      <c r="G15" s="33"/>
      <c r="H15" s="33"/>
      <c r="I15" s="215" t="s">
        <v>170</v>
      </c>
      <c r="J15" s="216">
        <f>IF(COUNTBLANK(C15:H15)=0,C15+E15+H15,0)</f>
        <v>0</v>
      </c>
    </row>
    <row r="16" spans="3:10" s="60" customFormat="1" ht="18">
      <c r="C16" s="33"/>
      <c r="D16" s="33"/>
      <c r="E16" s="33"/>
      <c r="F16" s="33"/>
      <c r="G16" s="33"/>
      <c r="H16" s="33"/>
      <c r="I16" s="215" t="s">
        <v>170</v>
      </c>
      <c r="J16" s="216">
        <f>IF(COUNTBLANK(C16:H16)=0,C16+E16+H16,0)</f>
        <v>0</v>
      </c>
    </row>
    <row r="17" spans="3:10" s="60" customFormat="1" ht="18">
      <c r="C17" s="33"/>
      <c r="D17" s="33"/>
      <c r="E17" s="33"/>
      <c r="F17" s="33"/>
      <c r="G17" s="33"/>
      <c r="H17" s="33"/>
      <c r="I17" s="215" t="s">
        <v>170</v>
      </c>
      <c r="J17" s="216">
        <f>IF(COUNTBLANK(C17:H17)=0,C17+E17+H17,0)</f>
        <v>0</v>
      </c>
    </row>
    <row r="18" spans="3:10" s="60" customFormat="1" ht="18">
      <c r="C18" s="33"/>
      <c r="D18" s="33"/>
      <c r="E18" s="33"/>
      <c r="F18" s="33"/>
      <c r="G18" s="33"/>
      <c r="H18" s="33"/>
      <c r="I18" s="215" t="s">
        <v>170</v>
      </c>
      <c r="J18" s="216">
        <f>IF(COUNTBLANK(C18:H18)=0,C18+E18+H18,0)</f>
        <v>0</v>
      </c>
    </row>
    <row r="19" spans="3:10" s="60" customFormat="1" ht="18">
      <c r="C19" s="33"/>
      <c r="D19" s="33"/>
      <c r="E19" s="33"/>
      <c r="F19" s="33"/>
      <c r="G19" s="33"/>
      <c r="H19" s="33"/>
      <c r="I19" s="215" t="s">
        <v>170</v>
      </c>
      <c r="J19" s="216">
        <f>IF(COUNTBLANK(C19:H19)=0,C19+E19+H19,0)</f>
        <v>0</v>
      </c>
    </row>
    <row r="20" spans="3:10" s="60" customFormat="1" ht="18">
      <c r="C20" s="33"/>
      <c r="D20" s="33"/>
      <c r="E20" s="33"/>
      <c r="F20" s="33"/>
      <c r="G20" s="33"/>
      <c r="H20" s="33"/>
      <c r="I20" s="215" t="s">
        <v>170</v>
      </c>
      <c r="J20" s="216">
        <f>IF(COUNTBLANK(C20:H20)=0,C20+E20+H20,0)</f>
        <v>0</v>
      </c>
    </row>
    <row r="21" spans="3:10" s="60" customFormat="1" ht="18">
      <c r="C21" s="33"/>
      <c r="D21" s="33"/>
      <c r="E21" s="33"/>
      <c r="F21" s="33"/>
      <c r="G21" s="33"/>
      <c r="H21" s="33"/>
      <c r="I21" s="215" t="s">
        <v>170</v>
      </c>
      <c r="J21" s="216">
        <f>IF(COUNTBLANK(C21:H21)=0,C21+E21+H21,0)</f>
        <v>0</v>
      </c>
    </row>
    <row r="22" spans="3:10" s="60" customFormat="1" ht="18">
      <c r="C22" s="33"/>
      <c r="D22" s="33"/>
      <c r="E22" s="33"/>
      <c r="F22" s="33"/>
      <c r="G22" s="33"/>
      <c r="H22" s="33"/>
      <c r="I22" s="215" t="s">
        <v>170</v>
      </c>
      <c r="J22" s="216">
        <f>IF(COUNTBLANK(C22:H22)=0,C22+E22+H22,0)</f>
        <v>0</v>
      </c>
    </row>
    <row r="23" spans="3:10" s="60" customFormat="1" ht="18">
      <c r="C23" s="33"/>
      <c r="D23" s="33"/>
      <c r="E23" s="33"/>
      <c r="F23" s="33"/>
      <c r="G23" s="33"/>
      <c r="H23" s="33"/>
      <c r="I23" s="215" t="s">
        <v>170</v>
      </c>
      <c r="J23" s="217">
        <f>IF(COUNTBLANK(C23:H23)=0,C23+E23+H23,0)</f>
        <v>0</v>
      </c>
    </row>
  </sheetData>
  <sheetProtection sheet="1"/>
  <mergeCells count="1">
    <mergeCell ref="D1:K1"/>
  </mergeCells>
  <printOptions/>
  <pageMargins left="0.7875" right="0.7875" top="0.9840277777777777" bottom="0.78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selection activeCell="C6" sqref="C6"/>
    </sheetView>
  </sheetViews>
  <sheetFormatPr defaultColWidth="10.28125" defaultRowHeight="12.75"/>
  <cols>
    <col min="1" max="1" width="18.28125" style="4" customWidth="1"/>
    <col min="2" max="2" width="5.421875" style="4" customWidth="1"/>
    <col min="3" max="8" width="11.28125" style="4" customWidth="1"/>
    <col min="9" max="9" width="6.00390625" style="4" customWidth="1"/>
    <col min="10" max="16384" width="10.00390625" style="4" customWidth="1"/>
  </cols>
  <sheetData>
    <row r="1" spans="1:11" ht="73.5" customHeight="1">
      <c r="A1" s="198" t="s">
        <v>176</v>
      </c>
      <c r="D1" s="199" t="s">
        <v>175</v>
      </c>
      <c r="E1" s="199"/>
      <c r="F1" s="199"/>
      <c r="G1" s="199"/>
      <c r="H1" s="199"/>
      <c r="I1" s="199"/>
      <c r="J1" s="199"/>
      <c r="K1" s="199"/>
    </row>
    <row r="2" spans="1:11" ht="34.5" customHeight="1">
      <c r="A2" s="60" t="s">
        <v>122</v>
      </c>
      <c r="C2" s="200" t="s">
        <v>165</v>
      </c>
      <c r="D2" s="201"/>
      <c r="E2" s="4" t="s">
        <v>166</v>
      </c>
      <c r="F2" s="201"/>
      <c r="G2" s="4" t="s">
        <v>166</v>
      </c>
      <c r="H2" s="201"/>
      <c r="K2" s="60"/>
    </row>
    <row r="3" spans="1:11" ht="22.5" customHeight="1">
      <c r="A3" s="60"/>
      <c r="B3" s="60"/>
      <c r="C3" s="137"/>
      <c r="D3" s="139"/>
      <c r="E3" s="202"/>
      <c r="F3" s="202"/>
      <c r="G3" s="202"/>
      <c r="H3" s="60"/>
      <c r="I3" s="203"/>
      <c r="J3" s="218"/>
      <c r="K3" s="60"/>
    </row>
    <row r="4" spans="1:11" ht="18" customHeight="1">
      <c r="A4" s="60"/>
      <c r="B4" s="60"/>
      <c r="C4" s="205" t="s">
        <v>172</v>
      </c>
      <c r="D4" s="205" t="s">
        <v>172</v>
      </c>
      <c r="E4" s="205" t="s">
        <v>172</v>
      </c>
      <c r="F4" s="205" t="s">
        <v>172</v>
      </c>
      <c r="G4" s="205" t="s">
        <v>172</v>
      </c>
      <c r="H4" s="205" t="s">
        <v>172</v>
      </c>
      <c r="I4" s="206"/>
      <c r="J4" s="208" t="s">
        <v>20</v>
      </c>
      <c r="K4" s="60"/>
    </row>
    <row r="5" spans="1:11" ht="18">
      <c r="A5" s="60"/>
      <c r="B5" s="60"/>
      <c r="C5" s="210">
        <v>1</v>
      </c>
      <c r="D5" s="210">
        <v>2</v>
      </c>
      <c r="E5" s="210">
        <v>3</v>
      </c>
      <c r="F5" s="210">
        <v>4</v>
      </c>
      <c r="G5" s="210">
        <v>5</v>
      </c>
      <c r="H5" s="210">
        <v>6</v>
      </c>
      <c r="I5" s="212"/>
      <c r="J5" s="213" t="s">
        <v>173</v>
      </c>
      <c r="K5" s="60"/>
    </row>
    <row r="6" spans="1:11" ht="18">
      <c r="A6" s="60"/>
      <c r="B6" s="60"/>
      <c r="C6" s="33"/>
      <c r="D6" s="33"/>
      <c r="E6" s="33"/>
      <c r="F6" s="33"/>
      <c r="G6" s="33"/>
      <c r="H6" s="33"/>
      <c r="I6" s="215" t="s">
        <v>170</v>
      </c>
      <c r="J6" s="216">
        <f>IF(COUNTBLANK(C6:H6)=0,E6+F6+G6,0)</f>
        <v>0</v>
      </c>
      <c r="K6" s="60"/>
    </row>
    <row r="7" spans="1:11" ht="18">
      <c r="A7" s="60"/>
      <c r="B7" s="60"/>
      <c r="C7" s="33"/>
      <c r="D7" s="33"/>
      <c r="E7" s="33"/>
      <c r="F7" s="33"/>
      <c r="G7" s="33"/>
      <c r="H7" s="33"/>
      <c r="I7" s="215" t="s">
        <v>170</v>
      </c>
      <c r="J7" s="216">
        <f>IF(COUNTBLANK(C7:H7)=0,E7+F7+G7,0)</f>
        <v>0</v>
      </c>
      <c r="K7" s="60"/>
    </row>
    <row r="8" spans="1:11" ht="18">
      <c r="A8" s="60"/>
      <c r="B8" s="60"/>
      <c r="C8" s="33"/>
      <c r="D8" s="33"/>
      <c r="E8" s="33"/>
      <c r="F8" s="33"/>
      <c r="G8" s="33"/>
      <c r="H8" s="33"/>
      <c r="I8" s="215" t="s">
        <v>170</v>
      </c>
      <c r="J8" s="216">
        <f>IF(COUNTBLANK(C8:H8)=0,E8+F8+G8,0)</f>
        <v>0</v>
      </c>
      <c r="K8" s="60"/>
    </row>
    <row r="9" spans="1:11" ht="18">
      <c r="A9" s="60"/>
      <c r="B9" s="60"/>
      <c r="C9" s="33"/>
      <c r="D9" s="33"/>
      <c r="E9" s="33"/>
      <c r="F9" s="33"/>
      <c r="G9" s="33"/>
      <c r="H9" s="33"/>
      <c r="I9" s="215" t="s">
        <v>170</v>
      </c>
      <c r="J9" s="216">
        <f>IF(COUNTBLANK(C9:H9)=0,E9+F9+G9,0)</f>
        <v>0</v>
      </c>
      <c r="K9" s="60"/>
    </row>
    <row r="10" spans="1:11" ht="18">
      <c r="A10" s="60"/>
      <c r="B10" s="60"/>
      <c r="C10" s="33"/>
      <c r="D10" s="33"/>
      <c r="E10" s="33"/>
      <c r="F10" s="33"/>
      <c r="G10" s="33"/>
      <c r="H10" s="33"/>
      <c r="I10" s="215" t="s">
        <v>170</v>
      </c>
      <c r="J10" s="216">
        <f>IF(COUNTBLANK(C10:H10)=0,E10+F10+G10,0)</f>
        <v>0</v>
      </c>
      <c r="K10" s="60"/>
    </row>
    <row r="11" spans="1:11" ht="18">
      <c r="A11" s="60"/>
      <c r="B11" s="60"/>
      <c r="C11" s="33"/>
      <c r="D11" s="33"/>
      <c r="E11" s="33"/>
      <c r="F11" s="33"/>
      <c r="G11" s="33"/>
      <c r="H11" s="33"/>
      <c r="I11" s="215" t="s">
        <v>170</v>
      </c>
      <c r="J11" s="216">
        <f>IF(COUNTBLANK(C11:H11)=0,E11+F11+G11,0)</f>
        <v>0</v>
      </c>
      <c r="K11" s="60"/>
    </row>
    <row r="12" spans="1:11" ht="18">
      <c r="A12" s="60"/>
      <c r="B12" s="60"/>
      <c r="C12" s="33"/>
      <c r="D12" s="33"/>
      <c r="E12" s="33"/>
      <c r="F12" s="33"/>
      <c r="G12" s="33"/>
      <c r="H12" s="33"/>
      <c r="I12" s="215" t="s">
        <v>170</v>
      </c>
      <c r="J12" s="216">
        <f>IF(COUNTBLANK(C12:H12)=0,E12+F12+G12,0)</f>
        <v>0</v>
      </c>
      <c r="K12" s="60"/>
    </row>
    <row r="13" spans="1:11" ht="18">
      <c r="A13" s="60"/>
      <c r="B13" s="60"/>
      <c r="C13" s="33"/>
      <c r="D13" s="33"/>
      <c r="E13" s="33"/>
      <c r="F13" s="33"/>
      <c r="G13" s="33"/>
      <c r="H13" s="33"/>
      <c r="I13" s="215" t="s">
        <v>170</v>
      </c>
      <c r="J13" s="216">
        <f>IF(COUNTBLANK(C13:H13)=0,E13+F13+G13,0)</f>
        <v>0</v>
      </c>
      <c r="K13" s="60"/>
    </row>
    <row r="14" spans="1:11" ht="18">
      <c r="A14" s="60"/>
      <c r="B14" s="60"/>
      <c r="C14" s="33"/>
      <c r="D14" s="33"/>
      <c r="E14" s="33"/>
      <c r="F14" s="33"/>
      <c r="G14" s="33"/>
      <c r="H14" s="33"/>
      <c r="I14" s="215" t="s">
        <v>170</v>
      </c>
      <c r="J14" s="216">
        <f>IF(COUNTBLANK(C14:H14)=0,E14+F14+G14,0)</f>
        <v>0</v>
      </c>
      <c r="K14" s="60"/>
    </row>
    <row r="15" spans="1:11" ht="18">
      <c r="A15" s="60"/>
      <c r="B15" s="60"/>
      <c r="C15" s="33"/>
      <c r="D15" s="33"/>
      <c r="E15" s="33"/>
      <c r="F15" s="33"/>
      <c r="G15" s="33"/>
      <c r="H15" s="33"/>
      <c r="I15" s="215" t="s">
        <v>170</v>
      </c>
      <c r="J15" s="216">
        <f>IF(COUNTBLANK(C15:H15)=0,E15+F15+G15,0)</f>
        <v>0</v>
      </c>
      <c r="K15" s="60"/>
    </row>
    <row r="16" spans="1:11" ht="18">
      <c r="A16" s="60"/>
      <c r="B16" s="60"/>
      <c r="C16" s="33"/>
      <c r="D16" s="33"/>
      <c r="E16" s="33"/>
      <c r="F16" s="33"/>
      <c r="G16" s="33"/>
      <c r="H16" s="33"/>
      <c r="I16" s="215" t="s">
        <v>170</v>
      </c>
      <c r="J16" s="216">
        <f>IF(COUNTBLANK(C16:H16)=0,E16+F16+G16,0)</f>
        <v>0</v>
      </c>
      <c r="K16" s="60"/>
    </row>
    <row r="17" spans="1:11" ht="18">
      <c r="A17" s="60"/>
      <c r="B17" s="60"/>
      <c r="C17" s="33"/>
      <c r="D17" s="33"/>
      <c r="E17" s="33"/>
      <c r="F17" s="33"/>
      <c r="G17" s="33"/>
      <c r="H17" s="33"/>
      <c r="I17" s="215" t="s">
        <v>170</v>
      </c>
      <c r="J17" s="216">
        <f>IF(COUNTBLANK(C17:H17)=0,E17+F17+G17,0)</f>
        <v>0</v>
      </c>
      <c r="K17" s="60"/>
    </row>
    <row r="18" spans="1:11" ht="18">
      <c r="A18" s="60"/>
      <c r="B18" s="60"/>
      <c r="C18" s="33"/>
      <c r="D18" s="33"/>
      <c r="E18" s="33"/>
      <c r="F18" s="33"/>
      <c r="G18" s="33"/>
      <c r="H18" s="33"/>
      <c r="I18" s="215" t="s">
        <v>170</v>
      </c>
      <c r="J18" s="216">
        <f>IF(COUNTBLANK(C18:H18)=0,E18+F18+G18,0)</f>
        <v>0</v>
      </c>
      <c r="K18" s="60"/>
    </row>
    <row r="19" spans="1:11" ht="18">
      <c r="A19" s="60"/>
      <c r="B19" s="60"/>
      <c r="C19" s="33"/>
      <c r="D19" s="33"/>
      <c r="E19" s="33"/>
      <c r="F19" s="33"/>
      <c r="G19" s="33"/>
      <c r="H19" s="33"/>
      <c r="I19" s="215" t="s">
        <v>170</v>
      </c>
      <c r="J19" s="216">
        <f>IF(COUNTBLANK(C19:H19)=0,E19+F19+G19,0)</f>
        <v>0</v>
      </c>
      <c r="K19" s="60"/>
    </row>
    <row r="20" spans="1:11" ht="18">
      <c r="A20" s="60"/>
      <c r="B20" s="60"/>
      <c r="C20" s="33"/>
      <c r="D20" s="33"/>
      <c r="E20" s="33"/>
      <c r="F20" s="33"/>
      <c r="G20" s="33"/>
      <c r="H20" s="33"/>
      <c r="I20" s="215" t="s">
        <v>170</v>
      </c>
      <c r="J20" s="216">
        <f>IF(COUNTBLANK(C20:H20)=0,E20+F20+G20,0)</f>
        <v>0</v>
      </c>
      <c r="K20" s="60"/>
    </row>
    <row r="21" spans="1:11" ht="18">
      <c r="A21" s="60"/>
      <c r="B21" s="60"/>
      <c r="C21" s="33"/>
      <c r="D21" s="33"/>
      <c r="E21" s="33"/>
      <c r="F21" s="33"/>
      <c r="G21" s="33"/>
      <c r="H21" s="33"/>
      <c r="I21" s="215" t="s">
        <v>170</v>
      </c>
      <c r="J21" s="216">
        <f>IF(COUNTBLANK(C21:H21)=0,E21+F21+G21,0)</f>
        <v>0</v>
      </c>
      <c r="K21" s="60"/>
    </row>
    <row r="22" spans="1:11" ht="18">
      <c r="A22" s="60"/>
      <c r="B22" s="60"/>
      <c r="C22" s="33"/>
      <c r="D22" s="33"/>
      <c r="E22" s="33"/>
      <c r="F22" s="33"/>
      <c r="G22" s="33"/>
      <c r="H22" s="33"/>
      <c r="I22" s="215" t="s">
        <v>170</v>
      </c>
      <c r="J22" s="216">
        <f>IF(COUNTBLANK(C22:H22)=0,E22+F22+G22,0)</f>
        <v>0</v>
      </c>
      <c r="K22" s="60"/>
    </row>
    <row r="23" spans="1:11" ht="18">
      <c r="A23" s="60"/>
      <c r="B23" s="60"/>
      <c r="C23" s="33"/>
      <c r="D23" s="33"/>
      <c r="E23" s="33"/>
      <c r="F23" s="33"/>
      <c r="G23" s="33"/>
      <c r="H23" s="33"/>
      <c r="I23" s="215" t="s">
        <v>170</v>
      </c>
      <c r="J23" s="217">
        <f>IF(COUNTBLANK(C23:H23)=0,E23+F23+G23,0)</f>
        <v>0</v>
      </c>
      <c r="K23" s="60"/>
    </row>
  </sheetData>
  <sheetProtection sheet="1"/>
  <mergeCells count="1">
    <mergeCell ref="D1:K1"/>
  </mergeCells>
  <printOptions/>
  <pageMargins left="0.7875" right="0.7875" top="0.9840277777777777"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U31"/>
  <sheetViews>
    <sheetView showGridLines="0" zoomScale="80" zoomScaleNormal="80" workbookViewId="0" topLeftCell="B4">
      <selection activeCell="I22" sqref="I22"/>
    </sheetView>
  </sheetViews>
  <sheetFormatPr defaultColWidth="10.28125" defaultRowHeight="12.75"/>
  <cols>
    <col min="1" max="1" width="0" style="1" hidden="1" customWidth="1"/>
    <col min="2" max="2" width="3.00390625" style="1" customWidth="1"/>
    <col min="3" max="3" width="19.140625" style="1" customWidth="1"/>
    <col min="4" max="4" width="22.00390625" style="1" customWidth="1"/>
    <col min="5" max="5" width="12.28125" style="1" customWidth="1"/>
    <col min="6" max="6" width="12.140625" style="1" customWidth="1"/>
    <col min="7" max="7" width="13.28125" style="4" customWidth="1"/>
    <col min="8" max="8" width="2.7109375" style="1" customWidth="1"/>
    <col min="9" max="16384" width="10.00390625" style="1" customWidth="1"/>
  </cols>
  <sheetData>
    <row r="1" spans="1:255" ht="20.25">
      <c r="A1" s="22"/>
      <c r="B1" s="7"/>
      <c r="C1" s="22" t="s">
        <v>15</v>
      </c>
      <c r="D1" s="7"/>
      <c r="E1" s="7"/>
      <c r="F1" s="7"/>
      <c r="G1" s="7"/>
      <c r="H1" s="23"/>
      <c r="I1" s="23"/>
      <c r="J1" s="2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8.75">
      <c r="A2" s="7"/>
      <c r="B2" s="7"/>
      <c r="C2" s="24" t="s">
        <v>16</v>
      </c>
      <c r="D2" s="7"/>
      <c r="F2" s="25"/>
      <c r="G2" s="25"/>
      <c r="H2" s="26"/>
      <c r="I2" s="26"/>
      <c r="J2" s="26"/>
      <c r="K2" s="27"/>
      <c r="L2" s="27"/>
      <c r="M2" s="27"/>
      <c r="N2" s="27"/>
      <c r="O2" s="2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8.75">
      <c r="A3" s="7" t="s">
        <v>17</v>
      </c>
      <c r="B3" s="7"/>
      <c r="C3" s="24" t="s">
        <v>18</v>
      </c>
      <c r="D3" s="7"/>
      <c r="F3" s="7"/>
      <c r="G3" s="7"/>
      <c r="H3" s="23"/>
      <c r="I3" s="23"/>
      <c r="J3" s="2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2:255" ht="4.5" customHeight="1">
      <c r="B4" s="7"/>
      <c r="C4" s="7"/>
      <c r="D4" s="7"/>
      <c r="E4" s="28"/>
      <c r="F4" s="7"/>
      <c r="G4" s="7"/>
      <c r="H4" s="23"/>
      <c r="I4" s="23"/>
      <c r="J4" s="2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15">
      <c r="B5" s="7"/>
      <c r="C5" s="7"/>
      <c r="D5" s="7"/>
      <c r="E5" s="9" t="s">
        <v>19</v>
      </c>
      <c r="F5" s="9" t="s">
        <v>20</v>
      </c>
      <c r="G5" s="9" t="s">
        <v>21</v>
      </c>
      <c r="H5" s="23"/>
      <c r="I5" s="23"/>
      <c r="J5" s="2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75" customHeight="1">
      <c r="A6" s="7">
        <f>IF(SUM(F6:F10)&gt;1,2,IF(SUM(F6:F10)=0,1))</f>
        <v>1</v>
      </c>
      <c r="B6" s="29"/>
      <c r="C6" s="30" t="s">
        <v>22</v>
      </c>
      <c r="D6" s="31" t="s">
        <v>23</v>
      </c>
      <c r="E6" s="32">
        <v>0.12</v>
      </c>
      <c r="F6" s="33"/>
      <c r="G6" s="34">
        <f aca="true" t="shared" si="0" ref="G6:G25">E6*F6</f>
        <v>0</v>
      </c>
      <c r="H6" s="23"/>
      <c r="I6" s="23"/>
      <c r="J6" s="2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5.75" customHeight="1">
      <c r="A7" s="7">
        <f>IF(SUM(F12:F15)&gt;1,2,IF(SUM(F12:F15)=0,1))</f>
        <v>1</v>
      </c>
      <c r="B7" s="29"/>
      <c r="C7" s="30"/>
      <c r="D7" s="31" t="s">
        <v>24</v>
      </c>
      <c r="E7" s="32">
        <v>0.14</v>
      </c>
      <c r="F7" s="33"/>
      <c r="G7" s="34">
        <f t="shared" si="0"/>
        <v>0</v>
      </c>
      <c r="H7" s="23"/>
      <c r="I7" s="23"/>
      <c r="J7" s="2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5.75" customHeight="1">
      <c r="A8" s="7">
        <f>IF(SUM(F17:F20)&gt;1,2,IF(SUM(F17:F20)=0,1))</f>
        <v>1</v>
      </c>
      <c r="B8" s="29"/>
      <c r="C8" s="30"/>
      <c r="D8" s="31" t="s">
        <v>25</v>
      </c>
      <c r="E8" s="32">
        <v>0.11</v>
      </c>
      <c r="F8" s="33"/>
      <c r="G8" s="34">
        <f t="shared" si="0"/>
        <v>0</v>
      </c>
      <c r="H8" s="23"/>
      <c r="I8" s="23"/>
      <c r="J8" s="2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5.75" customHeight="1">
      <c r="A9" s="7">
        <f>IF(SUM(F22:F25)&gt;1,2,IF(SUM(F22:F25)=0,1))</f>
        <v>1</v>
      </c>
      <c r="B9" s="7"/>
      <c r="C9" s="30"/>
      <c r="D9" s="31" t="s">
        <v>26</v>
      </c>
      <c r="E9" s="32">
        <v>0.12</v>
      </c>
      <c r="F9" s="33"/>
      <c r="G9" s="34">
        <f t="shared" si="0"/>
        <v>0</v>
      </c>
      <c r="H9" s="23"/>
      <c r="I9" s="23"/>
      <c r="J9" s="2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75" customHeight="1">
      <c r="A10" s="7"/>
      <c r="B10" s="7"/>
      <c r="C10" s="30"/>
      <c r="D10" s="31" t="s">
        <v>27</v>
      </c>
      <c r="E10" s="32">
        <v>0.17</v>
      </c>
      <c r="F10" s="33"/>
      <c r="G10" s="34">
        <f t="shared" si="0"/>
        <v>0</v>
      </c>
      <c r="H10" s="23"/>
      <c r="I10" s="23"/>
      <c r="J10" s="2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75" customHeight="1">
      <c r="A11" s="7"/>
      <c r="B11" s="7"/>
      <c r="C11" s="7"/>
      <c r="D11" s="7"/>
      <c r="E11" s="7"/>
      <c r="F11" s="5"/>
      <c r="G11" s="7"/>
      <c r="H11" s="7"/>
      <c r="I11" s="23"/>
      <c r="J11" s="23"/>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75" customHeight="1">
      <c r="A12" s="7"/>
      <c r="B12" s="7"/>
      <c r="C12" s="30" t="s">
        <v>28</v>
      </c>
      <c r="D12" s="31" t="s">
        <v>29</v>
      </c>
      <c r="E12" s="32">
        <v>0.84</v>
      </c>
      <c r="F12" s="33"/>
      <c r="G12" s="34">
        <f t="shared" si="0"/>
        <v>0</v>
      </c>
      <c r="H12" s="23"/>
      <c r="I12" s="23"/>
      <c r="J12" s="2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75" customHeight="1">
      <c r="A13" s="7"/>
      <c r="B13" s="7"/>
      <c r="C13" s="30"/>
      <c r="D13" s="31" t="s">
        <v>30</v>
      </c>
      <c r="E13" s="32">
        <v>0.95</v>
      </c>
      <c r="F13" s="33"/>
      <c r="G13" s="34">
        <f t="shared" si="0"/>
        <v>0</v>
      </c>
      <c r="H13" s="23"/>
      <c r="I13" s="23"/>
      <c r="J13" s="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5.75" customHeight="1">
      <c r="A14" s="7"/>
      <c r="B14" s="7"/>
      <c r="C14" s="30"/>
      <c r="D14" s="31" t="s">
        <v>31</v>
      </c>
      <c r="E14" s="32">
        <v>0.64</v>
      </c>
      <c r="F14" s="33"/>
      <c r="G14" s="34">
        <f t="shared" si="0"/>
        <v>0</v>
      </c>
      <c r="H14" s="23"/>
      <c r="I14" s="23"/>
      <c r="J14" s="23"/>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5.75" customHeight="1">
      <c r="A15" s="7"/>
      <c r="B15" s="7"/>
      <c r="C15" s="30"/>
      <c r="D15" s="31" t="s">
        <v>32</v>
      </c>
      <c r="E15" s="32">
        <v>0.78</v>
      </c>
      <c r="F15" s="33"/>
      <c r="G15" s="34">
        <f t="shared" si="0"/>
        <v>0</v>
      </c>
      <c r="H15" s="23"/>
      <c r="I15" s="23"/>
      <c r="J15" s="23"/>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75" customHeight="1">
      <c r="A16" s="7"/>
      <c r="B16" s="7"/>
      <c r="C16" s="7"/>
      <c r="D16" s="7"/>
      <c r="E16" s="7"/>
      <c r="F16" s="5"/>
      <c r="G16" s="7"/>
      <c r="H16" s="7"/>
      <c r="I16" s="23"/>
      <c r="J16" s="23"/>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5.75" customHeight="1">
      <c r="A17" s="7"/>
      <c r="B17" s="7"/>
      <c r="C17" s="30" t="s">
        <v>33</v>
      </c>
      <c r="D17" s="31" t="s">
        <v>34</v>
      </c>
      <c r="E17" s="32">
        <v>0.3</v>
      </c>
      <c r="F17" s="33"/>
      <c r="G17" s="34">
        <f t="shared" si="0"/>
        <v>0</v>
      </c>
      <c r="H17" s="23"/>
      <c r="J17" s="23"/>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5.75" customHeight="1">
      <c r="A18" s="7"/>
      <c r="B18" s="7"/>
      <c r="C18" s="30"/>
      <c r="D18" s="31" t="s">
        <v>35</v>
      </c>
      <c r="E18" s="32">
        <v>0.14</v>
      </c>
      <c r="F18" s="33"/>
      <c r="G18" s="34">
        <f t="shared" si="0"/>
        <v>0</v>
      </c>
      <c r="J18" s="23"/>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5.75" customHeight="1">
      <c r="A19" s="7"/>
      <c r="B19" s="7"/>
      <c r="C19" s="30"/>
      <c r="D19" s="31" t="s">
        <v>36</v>
      </c>
      <c r="E19" s="32">
        <v>0.18</v>
      </c>
      <c r="F19" s="33"/>
      <c r="G19" s="34">
        <f t="shared" si="0"/>
        <v>0</v>
      </c>
      <c r="J19" s="23"/>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5.75" customHeight="1">
      <c r="A20" s="7"/>
      <c r="B20" s="7"/>
      <c r="C20" s="30"/>
      <c r="D20" s="31" t="s">
        <v>37</v>
      </c>
      <c r="E20" s="32">
        <v>0.19</v>
      </c>
      <c r="F20" s="33"/>
      <c r="G20" s="34">
        <f t="shared" si="0"/>
        <v>0</v>
      </c>
      <c r="J20" s="2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5.75" customHeight="1">
      <c r="A21" s="7"/>
      <c r="B21" s="7"/>
      <c r="C21" s="7"/>
      <c r="D21" s="7"/>
      <c r="E21" s="7"/>
      <c r="F21" s="5"/>
      <c r="G21" s="7"/>
      <c r="J21" s="2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5.75" customHeight="1">
      <c r="A22" s="7"/>
      <c r="B22" s="7"/>
      <c r="C22" s="30" t="s">
        <v>38</v>
      </c>
      <c r="D22" s="31" t="s">
        <v>39</v>
      </c>
      <c r="E22" s="32">
        <v>0.18</v>
      </c>
      <c r="F22" s="33"/>
      <c r="G22" s="34">
        <f t="shared" si="0"/>
        <v>0</v>
      </c>
      <c r="H22" s="23"/>
      <c r="I22" s="35" t="str">
        <f>IF(A6=1,"Tu as oublié de choisir une entrée.",IF(A6=2,"Tu as choisi trop d'entrées.",""))</f>
        <v>Tu as oublié de choisir une entrée.</v>
      </c>
      <c r="J22" s="2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5.75" customHeight="1">
      <c r="A23" s="7"/>
      <c r="B23" s="7"/>
      <c r="C23" s="30"/>
      <c r="D23" s="31" t="s">
        <v>40</v>
      </c>
      <c r="E23" s="32">
        <v>0.14</v>
      </c>
      <c r="F23" s="33"/>
      <c r="G23" s="34">
        <f t="shared" si="0"/>
        <v>0</v>
      </c>
      <c r="H23" s="23"/>
      <c r="I23" s="35" t="str">
        <f>IF(A7=1,"Tu as oublié de choisir une viande.",IF(A7=2,"Tu as choisi trop de viandes.",""))</f>
        <v>Tu as oublié de choisir une viande.</v>
      </c>
      <c r="J23" s="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5.75" customHeight="1">
      <c r="A24" s="7"/>
      <c r="B24" s="7"/>
      <c r="C24" s="30"/>
      <c r="D24" s="31" t="s">
        <v>41</v>
      </c>
      <c r="E24" s="32">
        <v>0.4</v>
      </c>
      <c r="F24" s="33"/>
      <c r="G24" s="34">
        <f t="shared" si="0"/>
        <v>0</v>
      </c>
      <c r="H24" s="23"/>
      <c r="I24" s="35" t="str">
        <f>IF(A8=1,"Tu as oublié de choisir un légume.",IF(A8=2,"Tu as choisi trop de légumes.",""))</f>
        <v>Tu as oublié de choisir un légume.</v>
      </c>
      <c r="J24" s="23"/>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75" customHeight="1">
      <c r="A25" s="7"/>
      <c r="B25" s="7"/>
      <c r="C25" s="30"/>
      <c r="D25" s="31" t="s">
        <v>42</v>
      </c>
      <c r="E25" s="32">
        <v>0.23</v>
      </c>
      <c r="F25" s="33"/>
      <c r="G25" s="34">
        <f t="shared" si="0"/>
        <v>0</v>
      </c>
      <c r="H25" s="23"/>
      <c r="I25" s="35" t="str">
        <f>IF(A9=1,"Tu as oublié de choisir un dessert.",IF(A9=2,"Tu as choisi trop de desserts.",""))</f>
        <v>Tu as oublié de choisir un dessert.</v>
      </c>
      <c r="J25" s="23"/>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7.5" customHeight="1">
      <c r="A26" s="7"/>
      <c r="B26" s="7"/>
      <c r="C26" s="7"/>
      <c r="D26" s="7"/>
      <c r="E26" s="9"/>
      <c r="F26" s="9"/>
      <c r="G26" s="36"/>
      <c r="H26" s="23"/>
      <c r="I26" s="23"/>
      <c r="J26" s="2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7.25">
      <c r="A27" s="7"/>
      <c r="B27" s="7"/>
      <c r="C27" s="7"/>
      <c r="D27" s="7"/>
      <c r="E27" s="9"/>
      <c r="F27" s="37" t="s">
        <v>43</v>
      </c>
      <c r="G27" s="38">
        <f>SUM(G6:G25)</f>
        <v>0</v>
      </c>
      <c r="H27" s="7"/>
      <c r="I27" s="7"/>
      <c r="J27" s="23"/>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10" ht="15.75">
      <c r="A28" s="7"/>
      <c r="B28" s="7"/>
      <c r="C28" s="7"/>
      <c r="D28" s="7"/>
      <c r="E28" s="7"/>
      <c r="F28" s="7"/>
      <c r="G28" s="9"/>
      <c r="H28" s="7"/>
      <c r="I28" s="7"/>
      <c r="J28" s="7"/>
    </row>
    <row r="29" spans="1:10" ht="30">
      <c r="A29" s="7"/>
      <c r="B29" s="7"/>
      <c r="C29" s="7"/>
      <c r="D29" s="7"/>
      <c r="E29" s="7"/>
      <c r="F29" s="39" t="s">
        <v>44</v>
      </c>
      <c r="G29" s="40">
        <v>1.64</v>
      </c>
      <c r="H29" s="7"/>
      <c r="I29" s="7"/>
      <c r="J29" s="7"/>
    </row>
    <row r="30" spans="1:10" ht="15">
      <c r="A30" s="7"/>
      <c r="B30" s="7"/>
      <c r="C30" s="7"/>
      <c r="D30" s="7"/>
      <c r="E30" s="7"/>
      <c r="F30" s="7"/>
      <c r="G30" s="9"/>
      <c r="H30" s="7"/>
      <c r="I30" s="7"/>
      <c r="J30" s="7"/>
    </row>
    <row r="31" spans="1:10" ht="15">
      <c r="A31" s="7"/>
      <c r="B31" s="7"/>
      <c r="C31" s="7"/>
      <c r="D31" s="7"/>
      <c r="E31" s="7"/>
      <c r="F31" s="39" t="s">
        <v>45</v>
      </c>
      <c r="G31" s="41">
        <f>G29-G27</f>
        <v>1.64</v>
      </c>
      <c r="H31" s="7"/>
      <c r="I31" s="7"/>
      <c r="J31" s="7"/>
    </row>
  </sheetData>
  <sheetProtection sheet="1"/>
  <mergeCells count="4">
    <mergeCell ref="C6:C10"/>
    <mergeCell ref="C12:C15"/>
    <mergeCell ref="C17:C20"/>
    <mergeCell ref="C22:C25"/>
  </mergeCells>
  <printOptions/>
  <pageMargins left="0.7875" right="0.7875" top="0.9840277777777777" bottom="0.7875" header="0.5118055555555555" footer="0.5118055555555555"/>
  <pageSetup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dimension ref="A1:J25"/>
  <sheetViews>
    <sheetView showGridLines="0" zoomScale="85" zoomScaleNormal="85" workbookViewId="0" topLeftCell="B1">
      <selection activeCell="M14" sqref="M14"/>
    </sheetView>
  </sheetViews>
  <sheetFormatPr defaultColWidth="10.28125" defaultRowHeight="12.75"/>
  <cols>
    <col min="1" max="1" width="16.421875" style="4" customWidth="1"/>
    <col min="2" max="2" width="24.57421875" style="4" customWidth="1"/>
    <col min="3" max="8" width="11.57421875" style="4" customWidth="1"/>
    <col min="9" max="16384" width="10.00390625" style="4" customWidth="1"/>
  </cols>
  <sheetData>
    <row r="1" spans="1:10" ht="35.25" customHeight="1">
      <c r="A1" s="3" t="s">
        <v>177</v>
      </c>
      <c r="B1" s="3" t="s">
        <v>177</v>
      </c>
      <c r="C1" s="199" t="s">
        <v>178</v>
      </c>
      <c r="D1" s="199"/>
      <c r="E1" s="199"/>
      <c r="F1" s="199"/>
      <c r="G1" s="199"/>
      <c r="H1" s="199"/>
      <c r="I1" s="199"/>
      <c r="J1" s="199"/>
    </row>
    <row r="2" spans="3:10" ht="31.5" customHeight="1">
      <c r="C2" s="199" t="s">
        <v>179</v>
      </c>
      <c r="D2" s="199"/>
      <c r="E2" s="199"/>
      <c r="F2" s="199"/>
      <c r="G2" s="199"/>
      <c r="H2" s="199"/>
      <c r="I2" s="199"/>
      <c r="J2" s="199"/>
    </row>
    <row r="3" spans="3:10" ht="23.25" customHeight="1">
      <c r="C3" s="137" t="s">
        <v>180</v>
      </c>
      <c r="D3" s="66"/>
      <c r="E3" s="66"/>
      <c r="F3" s="66"/>
      <c r="G3" s="66"/>
      <c r="H3" s="66"/>
      <c r="I3" s="66"/>
      <c r="J3" s="203"/>
    </row>
    <row r="4" spans="2:10" ht="31.5" customHeight="1">
      <c r="B4" s="60" t="s">
        <v>122</v>
      </c>
      <c r="D4" s="200" t="s">
        <v>165</v>
      </c>
      <c r="E4" s="201"/>
      <c r="F4" s="4" t="s">
        <v>166</v>
      </c>
      <c r="G4" s="201"/>
      <c r="H4" s="219"/>
      <c r="I4" s="219"/>
      <c r="J4" s="219"/>
    </row>
    <row r="5" spans="2:10" ht="16.5" customHeight="1">
      <c r="B5" s="60"/>
      <c r="C5" s="60"/>
      <c r="D5" s="60"/>
      <c r="E5" s="60"/>
      <c r="F5" s="60"/>
      <c r="G5" s="60"/>
      <c r="H5" s="60"/>
      <c r="I5" s="60"/>
      <c r="J5" s="219"/>
    </row>
    <row r="6" spans="2:10" ht="18" customHeight="1">
      <c r="B6" s="220"/>
      <c r="C6" s="205" t="s">
        <v>172</v>
      </c>
      <c r="D6" s="205" t="s">
        <v>172</v>
      </c>
      <c r="E6" s="205" t="s">
        <v>172</v>
      </c>
      <c r="F6" s="205" t="s">
        <v>172</v>
      </c>
      <c r="G6" s="205" t="s">
        <v>172</v>
      </c>
      <c r="H6" s="205" t="s">
        <v>172</v>
      </c>
      <c r="I6" s="206"/>
      <c r="J6" s="221" t="s">
        <v>20</v>
      </c>
    </row>
    <row r="7" spans="3:10" ht="18">
      <c r="C7" s="210">
        <v>1</v>
      </c>
      <c r="D7" s="210">
        <v>2</v>
      </c>
      <c r="E7" s="210">
        <v>3</v>
      </c>
      <c r="F7" s="210">
        <v>4</v>
      </c>
      <c r="G7" s="210">
        <v>5</v>
      </c>
      <c r="H7" s="210">
        <v>6</v>
      </c>
      <c r="I7" s="212"/>
      <c r="J7" s="216" t="s">
        <v>173</v>
      </c>
    </row>
    <row r="8" spans="3:10" ht="18">
      <c r="C8" s="33"/>
      <c r="D8" s="33"/>
      <c r="E8" s="33"/>
      <c r="F8" s="33"/>
      <c r="G8" s="33"/>
      <c r="H8" s="33"/>
      <c r="I8" s="215" t="s">
        <v>170</v>
      </c>
      <c r="J8" s="216">
        <f aca="true" t="shared" si="0" ref="J8:J25">IF(COUNTBLANK(F8:I8)=0,C8*3+F8,0)</f>
        <v>0</v>
      </c>
    </row>
    <row r="9" spans="3:10" ht="18">
      <c r="C9" s="33"/>
      <c r="D9" s="33"/>
      <c r="E9" s="33"/>
      <c r="F9" s="33"/>
      <c r="G9" s="33"/>
      <c r="H9" s="33"/>
      <c r="I9" s="215" t="s">
        <v>170</v>
      </c>
      <c r="J9" s="216">
        <f t="shared" si="0"/>
        <v>0</v>
      </c>
    </row>
    <row r="10" spans="3:10" ht="18">
      <c r="C10" s="33"/>
      <c r="D10" s="33"/>
      <c r="E10" s="33"/>
      <c r="F10" s="33"/>
      <c r="G10" s="33"/>
      <c r="H10" s="33"/>
      <c r="I10" s="215" t="s">
        <v>170</v>
      </c>
      <c r="J10" s="216">
        <f t="shared" si="0"/>
        <v>0</v>
      </c>
    </row>
    <row r="11" spans="3:10" ht="18">
      <c r="C11" s="33"/>
      <c r="D11" s="33"/>
      <c r="E11" s="33"/>
      <c r="F11" s="33"/>
      <c r="G11" s="33"/>
      <c r="H11" s="33"/>
      <c r="I11" s="215" t="s">
        <v>170</v>
      </c>
      <c r="J11" s="216">
        <f t="shared" si="0"/>
        <v>0</v>
      </c>
    </row>
    <row r="12" spans="3:10" ht="18">
      <c r="C12" s="33"/>
      <c r="D12" s="33"/>
      <c r="E12" s="33"/>
      <c r="F12" s="33"/>
      <c r="G12" s="33"/>
      <c r="H12" s="33"/>
      <c r="I12" s="215" t="s">
        <v>170</v>
      </c>
      <c r="J12" s="216">
        <f t="shared" si="0"/>
        <v>0</v>
      </c>
    </row>
    <row r="13" spans="3:10" ht="18">
      <c r="C13" s="33"/>
      <c r="D13" s="33"/>
      <c r="E13" s="33"/>
      <c r="F13" s="33"/>
      <c r="G13" s="33"/>
      <c r="H13" s="33"/>
      <c r="I13" s="215" t="s">
        <v>170</v>
      </c>
      <c r="J13" s="216">
        <f t="shared" si="0"/>
        <v>0</v>
      </c>
    </row>
    <row r="14" spans="3:10" ht="18">
      <c r="C14" s="33"/>
      <c r="D14" s="33"/>
      <c r="E14" s="33"/>
      <c r="F14" s="33"/>
      <c r="G14" s="33"/>
      <c r="H14" s="33"/>
      <c r="I14" s="215" t="s">
        <v>170</v>
      </c>
      <c r="J14" s="216">
        <f t="shared" si="0"/>
        <v>0</v>
      </c>
    </row>
    <row r="15" spans="3:10" ht="18">
      <c r="C15" s="33"/>
      <c r="D15" s="33"/>
      <c r="E15" s="33"/>
      <c r="F15" s="33"/>
      <c r="G15" s="33"/>
      <c r="H15" s="33"/>
      <c r="I15" s="215" t="s">
        <v>170</v>
      </c>
      <c r="J15" s="216">
        <f t="shared" si="0"/>
        <v>0</v>
      </c>
    </row>
    <row r="16" spans="3:10" ht="18">
      <c r="C16" s="33"/>
      <c r="D16" s="33"/>
      <c r="E16" s="33"/>
      <c r="F16" s="33"/>
      <c r="G16" s="33"/>
      <c r="H16" s="33"/>
      <c r="I16" s="215" t="s">
        <v>170</v>
      </c>
      <c r="J16" s="216">
        <f t="shared" si="0"/>
        <v>0</v>
      </c>
    </row>
    <row r="17" spans="3:10" ht="18">
      <c r="C17" s="33"/>
      <c r="D17" s="33"/>
      <c r="E17" s="33"/>
      <c r="F17" s="33"/>
      <c r="G17" s="33"/>
      <c r="H17" s="33"/>
      <c r="I17" s="215" t="s">
        <v>170</v>
      </c>
      <c r="J17" s="216">
        <f t="shared" si="0"/>
        <v>0</v>
      </c>
    </row>
    <row r="18" spans="3:10" ht="18">
      <c r="C18" s="33"/>
      <c r="D18" s="33"/>
      <c r="E18" s="33"/>
      <c r="F18" s="33"/>
      <c r="G18" s="33"/>
      <c r="H18" s="33"/>
      <c r="I18" s="215" t="s">
        <v>170</v>
      </c>
      <c r="J18" s="216">
        <f t="shared" si="0"/>
        <v>0</v>
      </c>
    </row>
    <row r="19" spans="3:10" ht="18">
      <c r="C19" s="33"/>
      <c r="D19" s="33"/>
      <c r="E19" s="33"/>
      <c r="F19" s="33"/>
      <c r="G19" s="33"/>
      <c r="H19" s="33"/>
      <c r="I19" s="215" t="s">
        <v>170</v>
      </c>
      <c r="J19" s="216">
        <f t="shared" si="0"/>
        <v>0</v>
      </c>
    </row>
    <row r="20" spans="3:10" ht="18">
      <c r="C20" s="33"/>
      <c r="D20" s="33"/>
      <c r="E20" s="33"/>
      <c r="F20" s="33"/>
      <c r="G20" s="33"/>
      <c r="H20" s="33"/>
      <c r="I20" s="215" t="s">
        <v>170</v>
      </c>
      <c r="J20" s="216">
        <f t="shared" si="0"/>
        <v>0</v>
      </c>
    </row>
    <row r="21" spans="3:10" ht="18">
      <c r="C21" s="33"/>
      <c r="D21" s="33"/>
      <c r="E21" s="33"/>
      <c r="F21" s="33"/>
      <c r="G21" s="33"/>
      <c r="H21" s="33"/>
      <c r="I21" s="215" t="s">
        <v>170</v>
      </c>
      <c r="J21" s="216">
        <f t="shared" si="0"/>
        <v>0</v>
      </c>
    </row>
    <row r="22" spans="3:10" ht="18">
      <c r="C22" s="33"/>
      <c r="D22" s="33"/>
      <c r="E22" s="33"/>
      <c r="F22" s="33"/>
      <c r="G22" s="33"/>
      <c r="H22" s="33"/>
      <c r="I22" s="215" t="s">
        <v>170</v>
      </c>
      <c r="J22" s="216">
        <f t="shared" si="0"/>
        <v>0</v>
      </c>
    </row>
    <row r="23" spans="3:10" ht="18">
      <c r="C23" s="33"/>
      <c r="D23" s="33"/>
      <c r="E23" s="33"/>
      <c r="F23" s="33"/>
      <c r="G23" s="33"/>
      <c r="H23" s="33"/>
      <c r="I23" s="215" t="s">
        <v>170</v>
      </c>
      <c r="J23" s="216">
        <f t="shared" si="0"/>
        <v>0</v>
      </c>
    </row>
    <row r="24" spans="3:10" ht="18">
      <c r="C24" s="33"/>
      <c r="D24" s="33"/>
      <c r="E24" s="33"/>
      <c r="F24" s="33"/>
      <c r="G24" s="33"/>
      <c r="H24" s="33"/>
      <c r="I24" s="215" t="s">
        <v>170</v>
      </c>
      <c r="J24" s="216">
        <f t="shared" si="0"/>
        <v>0</v>
      </c>
    </row>
    <row r="25" spans="3:10" ht="18.75">
      <c r="C25" s="33"/>
      <c r="D25" s="33"/>
      <c r="E25" s="33"/>
      <c r="F25" s="33"/>
      <c r="G25" s="33"/>
      <c r="H25" s="33"/>
      <c r="I25" s="222" t="s">
        <v>170</v>
      </c>
      <c r="J25" s="217">
        <f t="shared" si="0"/>
        <v>0</v>
      </c>
    </row>
  </sheetData>
  <sheetProtection sheet="1"/>
  <mergeCells count="2">
    <mergeCell ref="C1:J1"/>
    <mergeCell ref="C2:J2"/>
  </mergeCells>
  <printOptions/>
  <pageMargins left="0.7875" right="0.7875" top="0.9840277777777777" bottom="0.78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O31"/>
  <sheetViews>
    <sheetView showGridLines="0" zoomScale="85" zoomScaleNormal="85" workbookViewId="0" topLeftCell="A1">
      <selection activeCell="E21" sqref="E21"/>
    </sheetView>
  </sheetViews>
  <sheetFormatPr defaultColWidth="10.28125" defaultRowHeight="12.75"/>
  <cols>
    <col min="1" max="1" width="11.421875" style="1" customWidth="1"/>
    <col min="2" max="2" width="16.7109375" style="1" customWidth="1"/>
    <col min="3" max="3" width="3.28125" style="1" customWidth="1"/>
    <col min="4" max="4" width="9.8515625" style="1" customWidth="1"/>
    <col min="5" max="5" width="11.28125" style="1" customWidth="1"/>
    <col min="6" max="6" width="4.00390625" style="1" customWidth="1"/>
    <col min="7" max="7" width="10.00390625" style="223" customWidth="1"/>
    <col min="8" max="8" width="3.00390625" style="4" customWidth="1"/>
    <col min="9" max="9" width="9.7109375" style="223" customWidth="1"/>
    <col min="10" max="10" width="3.00390625" style="4" customWidth="1"/>
    <col min="11" max="11" width="15.8515625" style="224" customWidth="1"/>
    <col min="12" max="13" width="0" style="224" hidden="1" customWidth="1"/>
    <col min="14" max="14" width="10.00390625" style="1" customWidth="1"/>
    <col min="15" max="15" width="19.28125" style="4" customWidth="1"/>
    <col min="16" max="16" width="19.140625" style="1" customWidth="1"/>
    <col min="17" max="16384" width="10.00390625" style="1" customWidth="1"/>
  </cols>
  <sheetData>
    <row r="1" spans="1:9" ht="20.25">
      <c r="A1" s="225" t="s">
        <v>181</v>
      </c>
      <c r="I1" s="226" t="s">
        <v>20</v>
      </c>
    </row>
    <row r="2" spans="2:15" ht="18" customHeight="1">
      <c r="B2" s="105" t="s">
        <v>182</v>
      </c>
      <c r="C2" s="105"/>
      <c r="D2" s="105"/>
      <c r="E2" s="105"/>
      <c r="F2" s="59"/>
      <c r="G2" s="227"/>
      <c r="H2" s="60"/>
      <c r="I2" s="227" t="s">
        <v>183</v>
      </c>
      <c r="J2" s="60"/>
      <c r="K2" s="226"/>
      <c r="L2" s="226" t="s">
        <v>184</v>
      </c>
      <c r="M2" s="226" t="s">
        <v>185</v>
      </c>
      <c r="N2" s="59"/>
      <c r="O2" s="60"/>
    </row>
    <row r="3" spans="2:15" ht="18">
      <c r="B3" s="105"/>
      <c r="C3" s="105"/>
      <c r="D3" s="105"/>
      <c r="E3" s="105"/>
      <c r="F3" s="59"/>
      <c r="G3" s="227">
        <f>$E$9</f>
        <v>19</v>
      </c>
      <c r="H3" s="60" t="s">
        <v>186</v>
      </c>
      <c r="I3" s="228"/>
      <c r="J3" s="60" t="s">
        <v>124</v>
      </c>
      <c r="K3" s="229">
        <f aca="true" t="shared" si="0" ref="K3:K31">G3*I3</f>
        <v>0</v>
      </c>
      <c r="L3" s="229">
        <f>IF(K3=0,0,1)</f>
        <v>0</v>
      </c>
      <c r="M3" s="229">
        <f>IF(K3=$B$9,1,0)</f>
        <v>0</v>
      </c>
      <c r="N3" s="59"/>
      <c r="O3" s="60"/>
    </row>
    <row r="4" spans="2:15" ht="18">
      <c r="B4" s="105"/>
      <c r="C4" s="105"/>
      <c r="D4" s="105"/>
      <c r="E4" s="105"/>
      <c r="F4" s="59"/>
      <c r="G4" s="227">
        <f aca="true" t="shared" si="1" ref="G4:G31">$E$9</f>
        <v>19</v>
      </c>
      <c r="H4" s="60" t="s">
        <v>186</v>
      </c>
      <c r="I4" s="228"/>
      <c r="J4" s="60" t="s">
        <v>124</v>
      </c>
      <c r="K4" s="229">
        <f t="shared" si="0"/>
        <v>0</v>
      </c>
      <c r="L4" s="229">
        <f aca="true" t="shared" si="2" ref="L4:L31">IF(K4=0,0,1)</f>
        <v>0</v>
      </c>
      <c r="M4" s="229">
        <f aca="true" t="shared" si="3" ref="M4:M31">IF(K4=$B$9,1,0)</f>
        <v>0</v>
      </c>
      <c r="N4" s="59"/>
      <c r="O4" s="60"/>
    </row>
    <row r="5" spans="2:15" ht="18">
      <c r="B5" s="105"/>
      <c r="C5" s="105"/>
      <c r="D5" s="105"/>
      <c r="E5" s="105"/>
      <c r="F5" s="59"/>
      <c r="G5" s="227">
        <f t="shared" si="1"/>
        <v>19</v>
      </c>
      <c r="H5" s="60" t="s">
        <v>186</v>
      </c>
      <c r="I5" s="228"/>
      <c r="J5" s="60" t="s">
        <v>124</v>
      </c>
      <c r="K5" s="229">
        <f t="shared" si="0"/>
        <v>0</v>
      </c>
      <c r="L5" s="229">
        <f t="shared" si="2"/>
        <v>0</v>
      </c>
      <c r="M5" s="229">
        <f t="shared" si="3"/>
        <v>0</v>
      </c>
      <c r="N5" s="59"/>
      <c r="O5" s="60"/>
    </row>
    <row r="6" spans="2:15" ht="18" customHeight="1">
      <c r="B6" s="133"/>
      <c r="C6" s="133"/>
      <c r="D6" s="133"/>
      <c r="E6" s="133"/>
      <c r="F6" s="59"/>
      <c r="G6" s="227">
        <f t="shared" si="1"/>
        <v>19</v>
      </c>
      <c r="H6" s="60" t="s">
        <v>186</v>
      </c>
      <c r="I6" s="228"/>
      <c r="J6" s="60" t="s">
        <v>124</v>
      </c>
      <c r="K6" s="229">
        <f t="shared" si="0"/>
        <v>0</v>
      </c>
      <c r="L6" s="229">
        <f t="shared" si="2"/>
        <v>0</v>
      </c>
      <c r="M6" s="229">
        <f t="shared" si="3"/>
        <v>0</v>
      </c>
      <c r="N6" s="59"/>
      <c r="O6" s="66" t="s">
        <v>187</v>
      </c>
    </row>
    <row r="7" spans="2:15" ht="18">
      <c r="B7" s="59"/>
      <c r="C7" s="59"/>
      <c r="D7" s="59"/>
      <c r="E7" s="59"/>
      <c r="F7" s="59"/>
      <c r="G7" s="227">
        <f t="shared" si="1"/>
        <v>19</v>
      </c>
      <c r="H7" s="60" t="s">
        <v>186</v>
      </c>
      <c r="I7" s="228"/>
      <c r="J7" s="60" t="s">
        <v>124</v>
      </c>
      <c r="K7" s="229">
        <f t="shared" si="0"/>
        <v>0</v>
      </c>
      <c r="L7" s="229">
        <f t="shared" si="2"/>
        <v>0</v>
      </c>
      <c r="M7" s="229">
        <f t="shared" si="3"/>
        <v>0</v>
      </c>
      <c r="N7" s="59"/>
      <c r="O7" s="66"/>
    </row>
    <row r="8" spans="2:15" ht="18">
      <c r="B8" s="60" t="s">
        <v>188</v>
      </c>
      <c r="C8" s="60"/>
      <c r="D8" s="60"/>
      <c r="E8" s="60"/>
      <c r="F8" s="59"/>
      <c r="G8" s="227">
        <f t="shared" si="1"/>
        <v>19</v>
      </c>
      <c r="H8" s="60" t="s">
        <v>186</v>
      </c>
      <c r="I8" s="228"/>
      <c r="J8" s="60" t="s">
        <v>124</v>
      </c>
      <c r="K8" s="229">
        <f t="shared" si="0"/>
        <v>0</v>
      </c>
      <c r="L8" s="229">
        <f t="shared" si="2"/>
        <v>0</v>
      </c>
      <c r="M8" s="229">
        <f t="shared" si="3"/>
        <v>0</v>
      </c>
      <c r="N8" s="59"/>
      <c r="O8" s="66"/>
    </row>
    <row r="9" spans="2:15" ht="18">
      <c r="B9" s="230">
        <v>513</v>
      </c>
      <c r="C9" s="59" t="s">
        <v>189</v>
      </c>
      <c r="D9" s="59"/>
      <c r="E9" s="230">
        <v>19</v>
      </c>
      <c r="F9" s="59"/>
      <c r="G9" s="227">
        <f t="shared" si="1"/>
        <v>19</v>
      </c>
      <c r="H9" s="60" t="s">
        <v>186</v>
      </c>
      <c r="I9" s="228"/>
      <c r="J9" s="60" t="s">
        <v>124</v>
      </c>
      <c r="K9" s="229">
        <f t="shared" si="0"/>
        <v>0</v>
      </c>
      <c r="L9" s="229">
        <f t="shared" si="2"/>
        <v>0</v>
      </c>
      <c r="M9" s="229">
        <f t="shared" si="3"/>
        <v>0</v>
      </c>
      <c r="N9" s="59"/>
      <c r="O9" s="66"/>
    </row>
    <row r="10" spans="2:15" ht="18">
      <c r="B10" s="89" t="s">
        <v>190</v>
      </c>
      <c r="F10" s="59"/>
      <c r="G10" s="227">
        <f t="shared" si="1"/>
        <v>19</v>
      </c>
      <c r="H10" s="60" t="s">
        <v>186</v>
      </c>
      <c r="I10" s="228"/>
      <c r="J10" s="60" t="s">
        <v>124</v>
      </c>
      <c r="K10" s="229">
        <f t="shared" si="0"/>
        <v>0</v>
      </c>
      <c r="L10" s="229">
        <f t="shared" si="2"/>
        <v>0</v>
      </c>
      <c r="M10" s="229">
        <f t="shared" si="3"/>
        <v>0</v>
      </c>
      <c r="N10" s="59"/>
      <c r="O10" s="231">
        <f>$B$9</f>
        <v>513</v>
      </c>
    </row>
    <row r="11" spans="1:15" ht="18">
      <c r="A11" s="232">
        <f>$E$9</f>
        <v>19</v>
      </c>
      <c r="B11" s="59" t="s">
        <v>191</v>
      </c>
      <c r="C11" s="233" t="s">
        <v>192</v>
      </c>
      <c r="D11" s="59" t="s">
        <v>124</v>
      </c>
      <c r="E11" s="229">
        <f>$B$9</f>
        <v>513</v>
      </c>
      <c r="F11" s="59"/>
      <c r="G11" s="227">
        <f t="shared" si="1"/>
        <v>19</v>
      </c>
      <c r="H11" s="60" t="s">
        <v>186</v>
      </c>
      <c r="I11" s="228"/>
      <c r="J11" s="60" t="s">
        <v>124</v>
      </c>
      <c r="K11" s="229">
        <f t="shared" si="0"/>
        <v>0</v>
      </c>
      <c r="L11" s="229">
        <f t="shared" si="2"/>
        <v>0</v>
      </c>
      <c r="M11" s="229">
        <f t="shared" si="3"/>
        <v>0</v>
      </c>
      <c r="N11" s="59"/>
      <c r="O11" s="60"/>
    </row>
    <row r="12" spans="2:15" ht="18">
      <c r="B12" s="59"/>
      <c r="C12" s="59"/>
      <c r="D12" s="59"/>
      <c r="E12" s="59"/>
      <c r="F12" s="59"/>
      <c r="G12" s="227">
        <f t="shared" si="1"/>
        <v>19</v>
      </c>
      <c r="H12" s="60" t="s">
        <v>186</v>
      </c>
      <c r="I12" s="228"/>
      <c r="J12" s="60" t="s">
        <v>124</v>
      </c>
      <c r="K12" s="229">
        <f t="shared" si="0"/>
        <v>0</v>
      </c>
      <c r="L12" s="229">
        <f t="shared" si="2"/>
        <v>0</v>
      </c>
      <c r="M12" s="229">
        <f t="shared" si="3"/>
        <v>0</v>
      </c>
      <c r="N12" s="59"/>
      <c r="O12" s="60"/>
    </row>
    <row r="13" spans="2:15" ht="18">
      <c r="B13" s="59"/>
      <c r="C13" s="59"/>
      <c r="D13" s="59"/>
      <c r="E13" s="59"/>
      <c r="F13" s="59"/>
      <c r="G13" s="227">
        <f t="shared" si="1"/>
        <v>19</v>
      </c>
      <c r="H13" s="60" t="s">
        <v>186</v>
      </c>
      <c r="I13" s="228"/>
      <c r="J13" s="60" t="s">
        <v>124</v>
      </c>
      <c r="K13" s="229">
        <f t="shared" si="0"/>
        <v>0</v>
      </c>
      <c r="L13" s="229">
        <f t="shared" si="2"/>
        <v>0</v>
      </c>
      <c r="M13" s="229">
        <f t="shared" si="3"/>
        <v>0</v>
      </c>
      <c r="N13" s="59"/>
      <c r="O13" s="60"/>
    </row>
    <row r="14" spans="2:15" ht="18">
      <c r="B14" s="59"/>
      <c r="C14" s="59"/>
      <c r="D14" s="59"/>
      <c r="E14" s="59"/>
      <c r="F14" s="59"/>
      <c r="G14" s="227">
        <f t="shared" si="1"/>
        <v>19</v>
      </c>
      <c r="H14" s="60" t="s">
        <v>186</v>
      </c>
      <c r="I14" s="228"/>
      <c r="J14" s="60" t="s">
        <v>124</v>
      </c>
      <c r="K14" s="229">
        <f t="shared" si="0"/>
        <v>0</v>
      </c>
      <c r="L14" s="229">
        <f t="shared" si="2"/>
        <v>0</v>
      </c>
      <c r="M14" s="229">
        <f t="shared" si="3"/>
        <v>0</v>
      </c>
      <c r="N14" s="59"/>
      <c r="O14" s="60"/>
    </row>
    <row r="15" spans="2:15" ht="18">
      <c r="B15" s="59"/>
      <c r="C15" s="59"/>
      <c r="D15" s="59"/>
      <c r="E15" s="59"/>
      <c r="F15" s="59"/>
      <c r="G15" s="227">
        <f t="shared" si="1"/>
        <v>19</v>
      </c>
      <c r="H15" s="60" t="s">
        <v>186</v>
      </c>
      <c r="I15" s="228"/>
      <c r="J15" s="60" t="s">
        <v>124</v>
      </c>
      <c r="K15" s="229">
        <f t="shared" si="0"/>
        <v>0</v>
      </c>
      <c r="L15" s="229">
        <f t="shared" si="2"/>
        <v>0</v>
      </c>
      <c r="M15" s="229">
        <f t="shared" si="3"/>
        <v>0</v>
      </c>
      <c r="N15" s="59"/>
      <c r="O15" s="60"/>
    </row>
    <row r="16" spans="2:15" ht="18">
      <c r="B16" s="59"/>
      <c r="C16" s="59"/>
      <c r="D16" s="59"/>
      <c r="E16" s="59"/>
      <c r="F16" s="59"/>
      <c r="G16" s="227">
        <f t="shared" si="1"/>
        <v>19</v>
      </c>
      <c r="H16" s="60" t="s">
        <v>186</v>
      </c>
      <c r="I16" s="228"/>
      <c r="J16" s="60" t="s">
        <v>124</v>
      </c>
      <c r="K16" s="229">
        <f t="shared" si="0"/>
        <v>0</v>
      </c>
      <c r="L16" s="229">
        <f t="shared" si="2"/>
        <v>0</v>
      </c>
      <c r="M16" s="229">
        <f t="shared" si="3"/>
        <v>0</v>
      </c>
      <c r="N16" s="59"/>
      <c r="O16" s="60"/>
    </row>
    <row r="17" spans="2:15" ht="18">
      <c r="B17" s="59"/>
      <c r="C17" s="59"/>
      <c r="D17" s="59"/>
      <c r="E17" s="59"/>
      <c r="F17" s="59"/>
      <c r="G17" s="227">
        <f t="shared" si="1"/>
        <v>19</v>
      </c>
      <c r="H17" s="60" t="s">
        <v>186</v>
      </c>
      <c r="I17" s="228"/>
      <c r="J17" s="60" t="s">
        <v>124</v>
      </c>
      <c r="K17" s="229">
        <f t="shared" si="0"/>
        <v>0</v>
      </c>
      <c r="L17" s="229">
        <f t="shared" si="2"/>
        <v>0</v>
      </c>
      <c r="M17" s="229">
        <f t="shared" si="3"/>
        <v>0</v>
      </c>
      <c r="N17" s="59"/>
      <c r="O17" s="60"/>
    </row>
    <row r="18" spans="2:15" ht="18">
      <c r="B18" s="234">
        <f>IF(SUM(M3:M31)&lt;&gt;0,"BRAVO, tu as trouvé en ",0)</f>
        <v>0</v>
      </c>
      <c r="C18" s="234"/>
      <c r="D18" s="234"/>
      <c r="E18" s="59"/>
      <c r="F18" s="59"/>
      <c r="G18" s="227">
        <f t="shared" si="1"/>
        <v>19</v>
      </c>
      <c r="H18" s="60" t="s">
        <v>186</v>
      </c>
      <c r="I18" s="228"/>
      <c r="J18" s="60" t="s">
        <v>124</v>
      </c>
      <c r="K18" s="229">
        <f t="shared" si="0"/>
        <v>0</v>
      </c>
      <c r="L18" s="229">
        <f t="shared" si="2"/>
        <v>0</v>
      </c>
      <c r="M18" s="229">
        <f t="shared" si="3"/>
        <v>0</v>
      </c>
      <c r="N18" s="59"/>
      <c r="O18" s="60"/>
    </row>
    <row r="19" spans="2:15" ht="18">
      <c r="B19" s="235">
        <f>IF(B18&lt;&gt;0,CONCATENATE(SUM(L3:L31)," coups ! "),0)</f>
        <v>0</v>
      </c>
      <c r="C19" s="235"/>
      <c r="D19" s="235"/>
      <c r="E19" s="59"/>
      <c r="F19" s="59"/>
      <c r="G19" s="227">
        <f t="shared" si="1"/>
        <v>19</v>
      </c>
      <c r="H19" s="60" t="s">
        <v>186</v>
      </c>
      <c r="I19" s="228"/>
      <c r="J19" s="60" t="s">
        <v>124</v>
      </c>
      <c r="K19" s="229">
        <f t="shared" si="0"/>
        <v>0</v>
      </c>
      <c r="L19" s="229">
        <f t="shared" si="2"/>
        <v>0</v>
      </c>
      <c r="M19" s="229">
        <f t="shared" si="3"/>
        <v>0</v>
      </c>
      <c r="N19" s="59"/>
      <c r="O19" s="60"/>
    </row>
    <row r="20" spans="2:15" ht="18">
      <c r="B20" s="59"/>
      <c r="C20" s="59"/>
      <c r="D20" s="59"/>
      <c r="E20" s="59"/>
      <c r="F20" s="59"/>
      <c r="G20" s="227">
        <f t="shared" si="1"/>
        <v>19</v>
      </c>
      <c r="H20" s="60" t="s">
        <v>186</v>
      </c>
      <c r="I20" s="228"/>
      <c r="J20" s="60" t="s">
        <v>124</v>
      </c>
      <c r="K20" s="229">
        <f t="shared" si="0"/>
        <v>0</v>
      </c>
      <c r="L20" s="229">
        <f t="shared" si="2"/>
        <v>0</v>
      </c>
      <c r="M20" s="229">
        <f t="shared" si="3"/>
        <v>0</v>
      </c>
      <c r="N20" s="59"/>
      <c r="O20" s="60"/>
    </row>
    <row r="21" spans="2:15" ht="18">
      <c r="B21" s="59"/>
      <c r="C21" s="59"/>
      <c r="D21" s="59"/>
      <c r="E21" s="59"/>
      <c r="F21" s="59"/>
      <c r="G21" s="227">
        <f t="shared" si="1"/>
        <v>19</v>
      </c>
      <c r="H21" s="60" t="s">
        <v>186</v>
      </c>
      <c r="I21" s="228"/>
      <c r="J21" s="60" t="s">
        <v>124</v>
      </c>
      <c r="K21" s="229">
        <f t="shared" si="0"/>
        <v>0</v>
      </c>
      <c r="L21" s="229">
        <f t="shared" si="2"/>
        <v>0</v>
      </c>
      <c r="M21" s="229">
        <f t="shared" si="3"/>
        <v>0</v>
      </c>
      <c r="N21" s="59"/>
      <c r="O21" s="60"/>
    </row>
    <row r="22" spans="2:15" ht="18">
      <c r="B22" s="59"/>
      <c r="C22" s="59"/>
      <c r="D22" s="59"/>
      <c r="E22" s="59"/>
      <c r="F22" s="59"/>
      <c r="G22" s="227">
        <f t="shared" si="1"/>
        <v>19</v>
      </c>
      <c r="H22" s="60" t="s">
        <v>186</v>
      </c>
      <c r="I22" s="228"/>
      <c r="J22" s="60" t="s">
        <v>124</v>
      </c>
      <c r="K22" s="229">
        <f t="shared" si="0"/>
        <v>0</v>
      </c>
      <c r="L22" s="229">
        <f t="shared" si="2"/>
        <v>0</v>
      </c>
      <c r="M22" s="229">
        <f t="shared" si="3"/>
        <v>0</v>
      </c>
      <c r="N22" s="59"/>
      <c r="O22" s="60"/>
    </row>
    <row r="23" spans="2:15" ht="18">
      <c r="B23" s="59"/>
      <c r="C23" s="59"/>
      <c r="D23" s="59"/>
      <c r="E23" s="59"/>
      <c r="F23" s="59"/>
      <c r="G23" s="227">
        <f t="shared" si="1"/>
        <v>19</v>
      </c>
      <c r="H23" s="60" t="s">
        <v>186</v>
      </c>
      <c r="I23" s="228"/>
      <c r="J23" s="60" t="s">
        <v>124</v>
      </c>
      <c r="K23" s="229">
        <f t="shared" si="0"/>
        <v>0</v>
      </c>
      <c r="L23" s="229">
        <f t="shared" si="2"/>
        <v>0</v>
      </c>
      <c r="M23" s="229">
        <f t="shared" si="3"/>
        <v>0</v>
      </c>
      <c r="N23" s="59"/>
      <c r="O23" s="60"/>
    </row>
    <row r="24" spans="2:15" ht="18">
      <c r="B24" s="59"/>
      <c r="C24" s="59"/>
      <c r="D24" s="59"/>
      <c r="E24" s="59"/>
      <c r="F24" s="59"/>
      <c r="G24" s="227">
        <f t="shared" si="1"/>
        <v>19</v>
      </c>
      <c r="H24" s="60" t="s">
        <v>186</v>
      </c>
      <c r="I24" s="228"/>
      <c r="J24" s="60" t="s">
        <v>124</v>
      </c>
      <c r="K24" s="229">
        <f t="shared" si="0"/>
        <v>0</v>
      </c>
      <c r="L24" s="229">
        <f t="shared" si="2"/>
        <v>0</v>
      </c>
      <c r="M24" s="229">
        <f t="shared" si="3"/>
        <v>0</v>
      </c>
      <c r="N24" s="59"/>
      <c r="O24" s="60"/>
    </row>
    <row r="25" spans="2:15" ht="18" customHeight="1">
      <c r="B25" s="59"/>
      <c r="C25" s="59"/>
      <c r="D25" s="59"/>
      <c r="E25" s="59"/>
      <c r="F25" s="59"/>
      <c r="G25" s="227">
        <f t="shared" si="1"/>
        <v>19</v>
      </c>
      <c r="H25" s="60" t="s">
        <v>186</v>
      </c>
      <c r="I25" s="228"/>
      <c r="J25" s="60" t="s">
        <v>124</v>
      </c>
      <c r="K25" s="229">
        <f t="shared" si="0"/>
        <v>0</v>
      </c>
      <c r="L25" s="229">
        <f t="shared" si="2"/>
        <v>0</v>
      </c>
      <c r="M25" s="229">
        <f t="shared" si="3"/>
        <v>0</v>
      </c>
      <c r="N25" s="59"/>
      <c r="O25" s="66" t="s">
        <v>187</v>
      </c>
    </row>
    <row r="26" spans="2:15" ht="18">
      <c r="B26" s="59"/>
      <c r="C26" s="59"/>
      <c r="D26" s="59"/>
      <c r="E26" s="59"/>
      <c r="F26" s="59"/>
      <c r="G26" s="227">
        <f t="shared" si="1"/>
        <v>19</v>
      </c>
      <c r="H26" s="60" t="s">
        <v>186</v>
      </c>
      <c r="I26" s="228"/>
      <c r="J26" s="60" t="s">
        <v>124</v>
      </c>
      <c r="K26" s="229">
        <f t="shared" si="0"/>
        <v>0</v>
      </c>
      <c r="L26" s="229">
        <f t="shared" si="2"/>
        <v>0</v>
      </c>
      <c r="M26" s="229">
        <f t="shared" si="3"/>
        <v>0</v>
      </c>
      <c r="N26" s="59"/>
      <c r="O26" s="66"/>
    </row>
    <row r="27" spans="2:15" ht="18">
      <c r="B27" s="60" t="s">
        <v>188</v>
      </c>
      <c r="C27" s="60"/>
      <c r="D27" s="60"/>
      <c r="E27" s="60"/>
      <c r="F27" s="59"/>
      <c r="G27" s="227">
        <f t="shared" si="1"/>
        <v>19</v>
      </c>
      <c r="H27" s="60" t="s">
        <v>186</v>
      </c>
      <c r="I27" s="228"/>
      <c r="J27" s="60" t="s">
        <v>124</v>
      </c>
      <c r="K27" s="229">
        <f t="shared" si="0"/>
        <v>0</v>
      </c>
      <c r="L27" s="229">
        <f t="shared" si="2"/>
        <v>0</v>
      </c>
      <c r="M27" s="229">
        <f t="shared" si="3"/>
        <v>0</v>
      </c>
      <c r="N27" s="59"/>
      <c r="O27" s="66"/>
    </row>
    <row r="28" spans="2:15" ht="18">
      <c r="B28" s="230">
        <f>$B$9</f>
        <v>513</v>
      </c>
      <c r="C28" s="59" t="s">
        <v>189</v>
      </c>
      <c r="D28" s="59"/>
      <c r="E28" s="230">
        <v>456</v>
      </c>
      <c r="F28" s="59"/>
      <c r="G28" s="227">
        <f t="shared" si="1"/>
        <v>19</v>
      </c>
      <c r="H28" s="60" t="s">
        <v>186</v>
      </c>
      <c r="I28" s="228"/>
      <c r="J28" s="60" t="s">
        <v>124</v>
      </c>
      <c r="K28" s="229">
        <f t="shared" si="0"/>
        <v>0</v>
      </c>
      <c r="L28" s="229">
        <f t="shared" si="2"/>
        <v>0</v>
      </c>
      <c r="M28" s="229">
        <f t="shared" si="3"/>
        <v>0</v>
      </c>
      <c r="N28" s="59"/>
      <c r="O28" s="66"/>
    </row>
    <row r="29" spans="2:15" ht="18">
      <c r="B29" s="89" t="s">
        <v>190</v>
      </c>
      <c r="F29" s="59"/>
      <c r="G29" s="227">
        <f t="shared" si="1"/>
        <v>19</v>
      </c>
      <c r="H29" s="60" t="s">
        <v>186</v>
      </c>
      <c r="I29" s="228"/>
      <c r="J29" s="60" t="s">
        <v>124</v>
      </c>
      <c r="K29" s="229">
        <f t="shared" si="0"/>
        <v>0</v>
      </c>
      <c r="L29" s="229">
        <f t="shared" si="2"/>
        <v>0</v>
      </c>
      <c r="M29" s="229">
        <f t="shared" si="3"/>
        <v>0</v>
      </c>
      <c r="N29" s="59"/>
      <c r="O29" s="231">
        <f>$B$9</f>
        <v>513</v>
      </c>
    </row>
    <row r="30" spans="1:15" ht="18">
      <c r="A30" s="232">
        <f>$A$11</f>
        <v>19</v>
      </c>
      <c r="B30" s="59" t="s">
        <v>191</v>
      </c>
      <c r="C30" s="233" t="s">
        <v>192</v>
      </c>
      <c r="D30" s="59" t="s">
        <v>124</v>
      </c>
      <c r="E30" s="229">
        <f>$E$11</f>
        <v>513</v>
      </c>
      <c r="F30" s="59"/>
      <c r="G30" s="227">
        <f t="shared" si="1"/>
        <v>19</v>
      </c>
      <c r="H30" s="60" t="s">
        <v>186</v>
      </c>
      <c r="I30" s="228"/>
      <c r="J30" s="60" t="s">
        <v>124</v>
      </c>
      <c r="K30" s="229">
        <f t="shared" si="0"/>
        <v>0</v>
      </c>
      <c r="L30" s="229">
        <f t="shared" si="2"/>
        <v>0</v>
      </c>
      <c r="M30" s="229">
        <f t="shared" si="3"/>
        <v>0</v>
      </c>
      <c r="N30" s="59"/>
      <c r="O30" s="60"/>
    </row>
    <row r="31" spans="2:15" ht="18">
      <c r="B31" s="59"/>
      <c r="C31" s="59"/>
      <c r="D31" s="59"/>
      <c r="E31" s="59"/>
      <c r="F31" s="59"/>
      <c r="G31" s="227">
        <f t="shared" si="1"/>
        <v>19</v>
      </c>
      <c r="H31" s="60" t="s">
        <v>186</v>
      </c>
      <c r="I31" s="228"/>
      <c r="J31" s="60" t="s">
        <v>124</v>
      </c>
      <c r="K31" s="229">
        <f t="shared" si="0"/>
        <v>0</v>
      </c>
      <c r="L31" s="229">
        <f t="shared" si="2"/>
        <v>0</v>
      </c>
      <c r="M31" s="229">
        <f t="shared" si="3"/>
        <v>0</v>
      </c>
      <c r="N31" s="59"/>
      <c r="O31" s="60"/>
    </row>
  </sheetData>
  <sheetProtection sheet="1"/>
  <mergeCells count="6">
    <mergeCell ref="B2:E5"/>
    <mergeCell ref="O6:O9"/>
    <mergeCell ref="B8:E8"/>
    <mergeCell ref="B19:D19"/>
    <mergeCell ref="O25:O28"/>
    <mergeCell ref="B27:E27"/>
  </mergeCells>
  <conditionalFormatting sqref="B18:D19">
    <cfRule type="cellIs" priority="1" dxfId="1" operator="equal" stopIfTrue="1">
      <formula>0</formula>
    </cfRule>
  </conditionalFormatting>
  <printOptions/>
  <pageMargins left="0.7875" right="0.7875" top="0.9840277777777777" bottom="0.78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O31"/>
  <sheetViews>
    <sheetView showGridLines="0" zoomScale="85" zoomScaleNormal="85" workbookViewId="0" topLeftCell="A1">
      <selection activeCell="K5" sqref="K5"/>
    </sheetView>
  </sheetViews>
  <sheetFormatPr defaultColWidth="10.28125" defaultRowHeight="12.75"/>
  <cols>
    <col min="1" max="1" width="11.421875" style="1" customWidth="1"/>
    <col min="2" max="2" width="16.7109375" style="1" customWidth="1"/>
    <col min="3" max="3" width="3.28125" style="1" customWidth="1"/>
    <col min="4" max="4" width="9.8515625" style="1" customWidth="1"/>
    <col min="5" max="5" width="11.28125" style="1" customWidth="1"/>
    <col min="6" max="6" width="4.00390625" style="1" customWidth="1"/>
    <col min="7" max="7" width="10.00390625" style="223" customWidth="1"/>
    <col min="8" max="8" width="3.00390625" style="4" customWidth="1"/>
    <col min="9" max="9" width="9.7109375" style="223" customWidth="1"/>
    <col min="10" max="10" width="3.00390625" style="4" customWidth="1"/>
    <col min="11" max="11" width="15.8515625" style="224" customWidth="1"/>
    <col min="12" max="13" width="0" style="224" hidden="1" customWidth="1"/>
    <col min="14" max="14" width="10.00390625" style="1" customWidth="1"/>
    <col min="15" max="15" width="19.28125" style="4" customWidth="1"/>
    <col min="16" max="16" width="19.140625" style="1" customWidth="1"/>
    <col min="17" max="16384" width="10.00390625" style="1" customWidth="1"/>
  </cols>
  <sheetData>
    <row r="1" spans="1:9" ht="20.25">
      <c r="A1" s="225" t="s">
        <v>181</v>
      </c>
      <c r="I1" s="226" t="s">
        <v>20</v>
      </c>
    </row>
    <row r="2" spans="2:15" ht="18" customHeight="1">
      <c r="B2" s="105" t="s">
        <v>182</v>
      </c>
      <c r="C2" s="105"/>
      <c r="D2" s="105"/>
      <c r="E2" s="105"/>
      <c r="F2" s="59"/>
      <c r="G2" s="227"/>
      <c r="H2" s="60"/>
      <c r="I2" s="227" t="s">
        <v>183</v>
      </c>
      <c r="J2" s="60"/>
      <c r="K2" s="226"/>
      <c r="L2" s="226" t="s">
        <v>184</v>
      </c>
      <c r="M2" s="226" t="s">
        <v>185</v>
      </c>
      <c r="N2" s="59"/>
      <c r="O2" s="60"/>
    </row>
    <row r="3" spans="2:15" ht="18">
      <c r="B3" s="105"/>
      <c r="C3" s="105"/>
      <c r="D3" s="105"/>
      <c r="E3" s="105"/>
      <c r="F3" s="59"/>
      <c r="G3" s="227">
        <f aca="true" t="shared" si="0" ref="G3:G31">$E$9</f>
        <v>456</v>
      </c>
      <c r="H3" s="60" t="s">
        <v>186</v>
      </c>
      <c r="I3" s="228"/>
      <c r="J3" s="60" t="s">
        <v>124</v>
      </c>
      <c r="K3" s="229">
        <f aca="true" t="shared" si="1" ref="K3:K31">G3*I3</f>
        <v>0</v>
      </c>
      <c r="L3" s="229">
        <f>IF(K3=0,0,1)</f>
        <v>0</v>
      </c>
      <c r="M3" s="229">
        <f>IF(K3=$B$9,1,0)</f>
        <v>0</v>
      </c>
      <c r="N3" s="59"/>
      <c r="O3" s="60"/>
    </row>
    <row r="4" spans="2:15" ht="18">
      <c r="B4" s="105"/>
      <c r="C4" s="105"/>
      <c r="D4" s="105"/>
      <c r="E4" s="105"/>
      <c r="F4" s="59"/>
      <c r="G4" s="227">
        <f t="shared" si="0"/>
        <v>456</v>
      </c>
      <c r="H4" s="60" t="s">
        <v>186</v>
      </c>
      <c r="I4" s="228"/>
      <c r="J4" s="60" t="s">
        <v>124</v>
      </c>
      <c r="K4" s="229">
        <f t="shared" si="1"/>
        <v>0</v>
      </c>
      <c r="L4" s="229">
        <f aca="true" t="shared" si="2" ref="L4:L31">IF(K4=0,0,1)</f>
        <v>0</v>
      </c>
      <c r="M4" s="229">
        <f aca="true" t="shared" si="3" ref="M4:M31">IF(K4=$B$9,1,0)</f>
        <v>0</v>
      </c>
      <c r="N4" s="59"/>
      <c r="O4" s="60"/>
    </row>
    <row r="5" spans="2:15" ht="18">
      <c r="B5" s="105"/>
      <c r="C5" s="105"/>
      <c r="D5" s="105"/>
      <c r="E5" s="105"/>
      <c r="F5" s="59"/>
      <c r="G5" s="227">
        <f t="shared" si="0"/>
        <v>456</v>
      </c>
      <c r="H5" s="60" t="s">
        <v>186</v>
      </c>
      <c r="I5" s="228"/>
      <c r="J5" s="60" t="s">
        <v>124</v>
      </c>
      <c r="K5" s="229">
        <f t="shared" si="1"/>
        <v>0</v>
      </c>
      <c r="L5" s="229">
        <f t="shared" si="2"/>
        <v>0</v>
      </c>
      <c r="M5" s="229">
        <f t="shared" si="3"/>
        <v>0</v>
      </c>
      <c r="N5" s="59"/>
      <c r="O5" s="60"/>
    </row>
    <row r="6" spans="2:15" ht="18" customHeight="1">
      <c r="B6" s="133"/>
      <c r="C6" s="133"/>
      <c r="D6" s="133"/>
      <c r="E6" s="133"/>
      <c r="F6" s="59"/>
      <c r="G6" s="227">
        <f t="shared" si="0"/>
        <v>456</v>
      </c>
      <c r="H6" s="60" t="s">
        <v>186</v>
      </c>
      <c r="I6" s="228"/>
      <c r="J6" s="60" t="s">
        <v>124</v>
      </c>
      <c r="K6" s="229">
        <f t="shared" si="1"/>
        <v>0</v>
      </c>
      <c r="L6" s="229">
        <f t="shared" si="2"/>
        <v>0</v>
      </c>
      <c r="M6" s="229">
        <f t="shared" si="3"/>
        <v>0</v>
      </c>
      <c r="N6" s="59"/>
      <c r="O6" s="66" t="s">
        <v>187</v>
      </c>
    </row>
    <row r="7" spans="2:15" ht="18">
      <c r="B7" s="59"/>
      <c r="C7" s="59"/>
      <c r="D7" s="59"/>
      <c r="E7" s="59"/>
      <c r="F7" s="59"/>
      <c r="G7" s="227">
        <f t="shared" si="0"/>
        <v>456</v>
      </c>
      <c r="H7" s="60" t="s">
        <v>186</v>
      </c>
      <c r="I7" s="228"/>
      <c r="J7" s="60" t="s">
        <v>124</v>
      </c>
      <c r="K7" s="229">
        <f t="shared" si="1"/>
        <v>0</v>
      </c>
      <c r="L7" s="229">
        <f t="shared" si="2"/>
        <v>0</v>
      </c>
      <c r="M7" s="229">
        <f t="shared" si="3"/>
        <v>0</v>
      </c>
      <c r="N7" s="59"/>
      <c r="O7" s="66"/>
    </row>
    <row r="8" spans="2:15" ht="18">
      <c r="B8" s="60" t="s">
        <v>188</v>
      </c>
      <c r="C8" s="60"/>
      <c r="D8" s="60"/>
      <c r="E8" s="60"/>
      <c r="F8" s="59"/>
      <c r="G8" s="227">
        <f t="shared" si="0"/>
        <v>456</v>
      </c>
      <c r="H8" s="60" t="s">
        <v>186</v>
      </c>
      <c r="I8" s="228"/>
      <c r="J8" s="60" t="s">
        <v>124</v>
      </c>
      <c r="K8" s="229">
        <f t="shared" si="1"/>
        <v>0</v>
      </c>
      <c r="L8" s="229">
        <f t="shared" si="2"/>
        <v>0</v>
      </c>
      <c r="M8" s="229">
        <f t="shared" si="3"/>
        <v>0</v>
      </c>
      <c r="N8" s="59"/>
      <c r="O8" s="66"/>
    </row>
    <row r="9" spans="2:15" ht="18">
      <c r="B9" s="230">
        <v>653904</v>
      </c>
      <c r="C9" s="59" t="s">
        <v>189</v>
      </c>
      <c r="D9" s="59"/>
      <c r="E9" s="230">
        <v>456</v>
      </c>
      <c r="F9" s="59"/>
      <c r="G9" s="227">
        <f t="shared" si="0"/>
        <v>456</v>
      </c>
      <c r="H9" s="60" t="s">
        <v>186</v>
      </c>
      <c r="I9" s="228"/>
      <c r="J9" s="60" t="s">
        <v>124</v>
      </c>
      <c r="K9" s="229">
        <f t="shared" si="1"/>
        <v>0</v>
      </c>
      <c r="L9" s="229">
        <f t="shared" si="2"/>
        <v>0</v>
      </c>
      <c r="M9" s="229">
        <f t="shared" si="3"/>
        <v>0</v>
      </c>
      <c r="N9" s="59"/>
      <c r="O9" s="66"/>
    </row>
    <row r="10" spans="2:15" ht="18">
      <c r="B10" s="89" t="s">
        <v>190</v>
      </c>
      <c r="F10" s="59"/>
      <c r="G10" s="227">
        <f t="shared" si="0"/>
        <v>456</v>
      </c>
      <c r="H10" s="60" t="s">
        <v>186</v>
      </c>
      <c r="I10" s="228"/>
      <c r="J10" s="60" t="s">
        <v>124</v>
      </c>
      <c r="K10" s="229">
        <f t="shared" si="1"/>
        <v>0</v>
      </c>
      <c r="L10" s="229">
        <f t="shared" si="2"/>
        <v>0</v>
      </c>
      <c r="M10" s="229">
        <f t="shared" si="3"/>
        <v>0</v>
      </c>
      <c r="N10" s="59"/>
      <c r="O10" s="231">
        <f>$B$9</f>
        <v>653904</v>
      </c>
    </row>
    <row r="11" spans="1:15" ht="18">
      <c r="A11" s="232">
        <f>$E$9</f>
        <v>456</v>
      </c>
      <c r="B11" s="59" t="s">
        <v>191</v>
      </c>
      <c r="C11" s="233" t="s">
        <v>192</v>
      </c>
      <c r="D11" s="59" t="s">
        <v>124</v>
      </c>
      <c r="E11" s="229">
        <f>$B$9</f>
        <v>653904</v>
      </c>
      <c r="F11" s="59"/>
      <c r="G11" s="227">
        <f t="shared" si="0"/>
        <v>456</v>
      </c>
      <c r="H11" s="60" t="s">
        <v>186</v>
      </c>
      <c r="I11" s="228"/>
      <c r="J11" s="60" t="s">
        <v>124</v>
      </c>
      <c r="K11" s="229">
        <f t="shared" si="1"/>
        <v>0</v>
      </c>
      <c r="L11" s="229">
        <f t="shared" si="2"/>
        <v>0</v>
      </c>
      <c r="M11" s="229">
        <f t="shared" si="3"/>
        <v>0</v>
      </c>
      <c r="N11" s="59"/>
      <c r="O11" s="60"/>
    </row>
    <row r="12" spans="2:15" ht="18">
      <c r="B12" s="59"/>
      <c r="C12" s="59"/>
      <c r="D12" s="59"/>
      <c r="E12" s="59"/>
      <c r="F12" s="59"/>
      <c r="G12" s="227">
        <f t="shared" si="0"/>
        <v>456</v>
      </c>
      <c r="H12" s="60" t="s">
        <v>186</v>
      </c>
      <c r="I12" s="228"/>
      <c r="J12" s="60" t="s">
        <v>124</v>
      </c>
      <c r="K12" s="229">
        <f t="shared" si="1"/>
        <v>0</v>
      </c>
      <c r="L12" s="229">
        <f t="shared" si="2"/>
        <v>0</v>
      </c>
      <c r="M12" s="229">
        <f t="shared" si="3"/>
        <v>0</v>
      </c>
      <c r="N12" s="59"/>
      <c r="O12" s="60"/>
    </row>
    <row r="13" spans="2:15" ht="18">
      <c r="B13" s="59"/>
      <c r="C13" s="59"/>
      <c r="D13" s="59"/>
      <c r="E13" s="59"/>
      <c r="F13" s="59"/>
      <c r="G13" s="227">
        <f t="shared" si="0"/>
        <v>456</v>
      </c>
      <c r="H13" s="60" t="s">
        <v>186</v>
      </c>
      <c r="I13" s="228"/>
      <c r="J13" s="60" t="s">
        <v>124</v>
      </c>
      <c r="K13" s="229">
        <f t="shared" si="1"/>
        <v>0</v>
      </c>
      <c r="L13" s="229">
        <f t="shared" si="2"/>
        <v>0</v>
      </c>
      <c r="M13" s="229">
        <f t="shared" si="3"/>
        <v>0</v>
      </c>
      <c r="N13" s="59"/>
      <c r="O13" s="60"/>
    </row>
    <row r="14" spans="2:15" ht="18">
      <c r="B14" s="59"/>
      <c r="C14" s="59"/>
      <c r="D14" s="59"/>
      <c r="E14" s="59"/>
      <c r="F14" s="59"/>
      <c r="G14" s="227">
        <f t="shared" si="0"/>
        <v>456</v>
      </c>
      <c r="H14" s="60" t="s">
        <v>186</v>
      </c>
      <c r="I14" s="228"/>
      <c r="J14" s="60" t="s">
        <v>124</v>
      </c>
      <c r="K14" s="229">
        <f t="shared" si="1"/>
        <v>0</v>
      </c>
      <c r="L14" s="229">
        <f t="shared" si="2"/>
        <v>0</v>
      </c>
      <c r="M14" s="229">
        <f t="shared" si="3"/>
        <v>0</v>
      </c>
      <c r="N14" s="59"/>
      <c r="O14" s="60"/>
    </row>
    <row r="15" spans="2:15" ht="18">
      <c r="B15" s="59"/>
      <c r="C15" s="59"/>
      <c r="D15" s="59"/>
      <c r="E15" s="59"/>
      <c r="F15" s="59"/>
      <c r="G15" s="227">
        <f t="shared" si="0"/>
        <v>456</v>
      </c>
      <c r="H15" s="60" t="s">
        <v>186</v>
      </c>
      <c r="I15" s="228"/>
      <c r="J15" s="60" t="s">
        <v>124</v>
      </c>
      <c r="K15" s="229">
        <f t="shared" si="1"/>
        <v>0</v>
      </c>
      <c r="L15" s="229">
        <f t="shared" si="2"/>
        <v>0</v>
      </c>
      <c r="M15" s="229">
        <f t="shared" si="3"/>
        <v>0</v>
      </c>
      <c r="N15" s="59"/>
      <c r="O15" s="60"/>
    </row>
    <row r="16" spans="2:15" ht="18">
      <c r="B16" s="59"/>
      <c r="C16" s="59"/>
      <c r="D16" s="59"/>
      <c r="E16" s="59"/>
      <c r="F16" s="59"/>
      <c r="G16" s="227">
        <f t="shared" si="0"/>
        <v>456</v>
      </c>
      <c r="H16" s="60" t="s">
        <v>186</v>
      </c>
      <c r="I16" s="228"/>
      <c r="J16" s="60" t="s">
        <v>124</v>
      </c>
      <c r="K16" s="229">
        <f t="shared" si="1"/>
        <v>0</v>
      </c>
      <c r="L16" s="229">
        <f t="shared" si="2"/>
        <v>0</v>
      </c>
      <c r="M16" s="229">
        <f t="shared" si="3"/>
        <v>0</v>
      </c>
      <c r="N16" s="59"/>
      <c r="O16" s="60"/>
    </row>
    <row r="17" spans="2:15" ht="18">
      <c r="B17" s="59"/>
      <c r="C17" s="59"/>
      <c r="D17" s="59"/>
      <c r="E17" s="59"/>
      <c r="F17" s="59"/>
      <c r="G17" s="227">
        <f t="shared" si="0"/>
        <v>456</v>
      </c>
      <c r="H17" s="60" t="s">
        <v>186</v>
      </c>
      <c r="I17" s="228"/>
      <c r="J17" s="60" t="s">
        <v>124</v>
      </c>
      <c r="K17" s="229">
        <f t="shared" si="1"/>
        <v>0</v>
      </c>
      <c r="L17" s="229">
        <f t="shared" si="2"/>
        <v>0</v>
      </c>
      <c r="M17" s="229">
        <f t="shared" si="3"/>
        <v>0</v>
      </c>
      <c r="N17" s="59"/>
      <c r="O17" s="60"/>
    </row>
    <row r="18" spans="2:15" ht="18">
      <c r="B18" s="234">
        <f>IF(SUM(M3:M31)&lt;&gt;0,"BRAVO, tu as trouvé en ",0)</f>
        <v>0</v>
      </c>
      <c r="C18" s="234"/>
      <c r="D18" s="234"/>
      <c r="E18" s="59"/>
      <c r="F18" s="59"/>
      <c r="G18" s="227">
        <f t="shared" si="0"/>
        <v>456</v>
      </c>
      <c r="H18" s="60" t="s">
        <v>186</v>
      </c>
      <c r="I18" s="228"/>
      <c r="J18" s="60" t="s">
        <v>124</v>
      </c>
      <c r="K18" s="229">
        <f t="shared" si="1"/>
        <v>0</v>
      </c>
      <c r="L18" s="229">
        <f t="shared" si="2"/>
        <v>0</v>
      </c>
      <c r="M18" s="229">
        <f t="shared" si="3"/>
        <v>0</v>
      </c>
      <c r="N18" s="59"/>
      <c r="O18" s="60"/>
    </row>
    <row r="19" spans="2:15" ht="18">
      <c r="B19" s="235">
        <f>IF(B18&lt;&gt;0,CONCATENATE(SUM(L3:L31)," coups ! "),0)</f>
        <v>0</v>
      </c>
      <c r="C19" s="235"/>
      <c r="D19" s="235"/>
      <c r="E19" s="59"/>
      <c r="F19" s="59"/>
      <c r="G19" s="227">
        <f t="shared" si="0"/>
        <v>456</v>
      </c>
      <c r="H19" s="60" t="s">
        <v>186</v>
      </c>
      <c r="I19" s="228"/>
      <c r="J19" s="60" t="s">
        <v>124</v>
      </c>
      <c r="K19" s="229">
        <f t="shared" si="1"/>
        <v>0</v>
      </c>
      <c r="L19" s="229">
        <f t="shared" si="2"/>
        <v>0</v>
      </c>
      <c r="M19" s="229">
        <f t="shared" si="3"/>
        <v>0</v>
      </c>
      <c r="N19" s="59"/>
      <c r="O19" s="60"/>
    </row>
    <row r="20" spans="2:15" ht="18">
      <c r="B20" s="59"/>
      <c r="C20" s="59"/>
      <c r="D20" s="59"/>
      <c r="E20" s="59"/>
      <c r="F20" s="59"/>
      <c r="G20" s="227">
        <f t="shared" si="0"/>
        <v>456</v>
      </c>
      <c r="H20" s="60" t="s">
        <v>186</v>
      </c>
      <c r="I20" s="228"/>
      <c r="J20" s="60" t="s">
        <v>124</v>
      </c>
      <c r="K20" s="229">
        <f t="shared" si="1"/>
        <v>0</v>
      </c>
      <c r="L20" s="229">
        <f t="shared" si="2"/>
        <v>0</v>
      </c>
      <c r="M20" s="229">
        <f t="shared" si="3"/>
        <v>0</v>
      </c>
      <c r="N20" s="59"/>
      <c r="O20" s="60"/>
    </row>
    <row r="21" spans="2:15" ht="18">
      <c r="B21" s="59"/>
      <c r="C21" s="59"/>
      <c r="D21" s="59"/>
      <c r="E21" s="59"/>
      <c r="F21" s="59"/>
      <c r="G21" s="227">
        <f t="shared" si="0"/>
        <v>456</v>
      </c>
      <c r="H21" s="60" t="s">
        <v>186</v>
      </c>
      <c r="I21" s="228"/>
      <c r="J21" s="60" t="s">
        <v>124</v>
      </c>
      <c r="K21" s="229">
        <f t="shared" si="1"/>
        <v>0</v>
      </c>
      <c r="L21" s="229">
        <f t="shared" si="2"/>
        <v>0</v>
      </c>
      <c r="M21" s="229">
        <f t="shared" si="3"/>
        <v>0</v>
      </c>
      <c r="N21" s="59"/>
      <c r="O21" s="60"/>
    </row>
    <row r="22" spans="2:15" ht="18">
      <c r="B22" s="59"/>
      <c r="C22" s="59"/>
      <c r="D22" s="59"/>
      <c r="E22" s="59"/>
      <c r="F22" s="59"/>
      <c r="G22" s="227">
        <f t="shared" si="0"/>
        <v>456</v>
      </c>
      <c r="H22" s="60" t="s">
        <v>186</v>
      </c>
      <c r="I22" s="228"/>
      <c r="J22" s="60" t="s">
        <v>124</v>
      </c>
      <c r="K22" s="229">
        <f t="shared" si="1"/>
        <v>0</v>
      </c>
      <c r="L22" s="229">
        <f t="shared" si="2"/>
        <v>0</v>
      </c>
      <c r="M22" s="229">
        <f t="shared" si="3"/>
        <v>0</v>
      </c>
      <c r="N22" s="59"/>
      <c r="O22" s="60"/>
    </row>
    <row r="23" spans="2:15" ht="18">
      <c r="B23" s="59"/>
      <c r="C23" s="59"/>
      <c r="D23" s="59"/>
      <c r="E23" s="59"/>
      <c r="F23" s="59"/>
      <c r="G23" s="227">
        <f t="shared" si="0"/>
        <v>456</v>
      </c>
      <c r="H23" s="60" t="s">
        <v>186</v>
      </c>
      <c r="I23" s="228"/>
      <c r="J23" s="60" t="s">
        <v>124</v>
      </c>
      <c r="K23" s="229">
        <f t="shared" si="1"/>
        <v>0</v>
      </c>
      <c r="L23" s="229">
        <f t="shared" si="2"/>
        <v>0</v>
      </c>
      <c r="M23" s="229">
        <f t="shared" si="3"/>
        <v>0</v>
      </c>
      <c r="N23" s="59"/>
      <c r="O23" s="60"/>
    </row>
    <row r="24" spans="2:15" ht="18">
      <c r="B24" s="59"/>
      <c r="C24" s="59"/>
      <c r="D24" s="59"/>
      <c r="E24" s="59"/>
      <c r="F24" s="59"/>
      <c r="G24" s="227">
        <f t="shared" si="0"/>
        <v>456</v>
      </c>
      <c r="H24" s="60" t="s">
        <v>186</v>
      </c>
      <c r="I24" s="228"/>
      <c r="J24" s="60" t="s">
        <v>124</v>
      </c>
      <c r="K24" s="229">
        <f t="shared" si="1"/>
        <v>0</v>
      </c>
      <c r="L24" s="229">
        <f t="shared" si="2"/>
        <v>0</v>
      </c>
      <c r="M24" s="229">
        <f t="shared" si="3"/>
        <v>0</v>
      </c>
      <c r="N24" s="59"/>
      <c r="O24" s="60"/>
    </row>
    <row r="25" spans="2:15" ht="18" customHeight="1">
      <c r="B25" s="59"/>
      <c r="C25" s="59"/>
      <c r="D25" s="59"/>
      <c r="E25" s="59"/>
      <c r="F25" s="59"/>
      <c r="G25" s="227">
        <f t="shared" si="0"/>
        <v>456</v>
      </c>
      <c r="H25" s="60" t="s">
        <v>186</v>
      </c>
      <c r="I25" s="228"/>
      <c r="J25" s="60" t="s">
        <v>124</v>
      </c>
      <c r="K25" s="229">
        <f t="shared" si="1"/>
        <v>0</v>
      </c>
      <c r="L25" s="229">
        <f t="shared" si="2"/>
        <v>0</v>
      </c>
      <c r="M25" s="229">
        <f t="shared" si="3"/>
        <v>0</v>
      </c>
      <c r="N25" s="59"/>
      <c r="O25" s="66" t="s">
        <v>187</v>
      </c>
    </row>
    <row r="26" spans="2:15" ht="18">
      <c r="B26" s="59"/>
      <c r="C26" s="59"/>
      <c r="D26" s="59"/>
      <c r="E26" s="59"/>
      <c r="F26" s="59"/>
      <c r="G26" s="227">
        <f t="shared" si="0"/>
        <v>456</v>
      </c>
      <c r="H26" s="60" t="s">
        <v>186</v>
      </c>
      <c r="I26" s="228"/>
      <c r="J26" s="60" t="s">
        <v>124</v>
      </c>
      <c r="K26" s="229">
        <f t="shared" si="1"/>
        <v>0</v>
      </c>
      <c r="L26" s="229">
        <f t="shared" si="2"/>
        <v>0</v>
      </c>
      <c r="M26" s="229">
        <f t="shared" si="3"/>
        <v>0</v>
      </c>
      <c r="N26" s="59"/>
      <c r="O26" s="66"/>
    </row>
    <row r="27" spans="2:15" ht="18">
      <c r="B27" s="60" t="s">
        <v>188</v>
      </c>
      <c r="C27" s="60"/>
      <c r="D27" s="60"/>
      <c r="E27" s="60"/>
      <c r="F27" s="59"/>
      <c r="G27" s="227">
        <f t="shared" si="0"/>
        <v>456</v>
      </c>
      <c r="H27" s="60" t="s">
        <v>186</v>
      </c>
      <c r="I27" s="228"/>
      <c r="J27" s="60" t="s">
        <v>124</v>
      </c>
      <c r="K27" s="229">
        <f t="shared" si="1"/>
        <v>0</v>
      </c>
      <c r="L27" s="229">
        <f t="shared" si="2"/>
        <v>0</v>
      </c>
      <c r="M27" s="229">
        <f t="shared" si="3"/>
        <v>0</v>
      </c>
      <c r="N27" s="59"/>
      <c r="O27" s="66"/>
    </row>
    <row r="28" spans="2:15" ht="18">
      <c r="B28" s="230">
        <f>$B$9</f>
        <v>653904</v>
      </c>
      <c r="C28" s="59" t="s">
        <v>189</v>
      </c>
      <c r="D28" s="59"/>
      <c r="E28" s="230">
        <v>456</v>
      </c>
      <c r="F28" s="59"/>
      <c r="G28" s="227">
        <f t="shared" si="0"/>
        <v>456</v>
      </c>
      <c r="H28" s="60" t="s">
        <v>186</v>
      </c>
      <c r="I28" s="228"/>
      <c r="J28" s="60" t="s">
        <v>124</v>
      </c>
      <c r="K28" s="229">
        <f t="shared" si="1"/>
        <v>0</v>
      </c>
      <c r="L28" s="229">
        <f t="shared" si="2"/>
        <v>0</v>
      </c>
      <c r="M28" s="229">
        <f t="shared" si="3"/>
        <v>0</v>
      </c>
      <c r="N28" s="59"/>
      <c r="O28" s="66"/>
    </row>
    <row r="29" spans="2:15" ht="18">
      <c r="B29" s="89" t="s">
        <v>190</v>
      </c>
      <c r="F29" s="59"/>
      <c r="G29" s="227">
        <f t="shared" si="0"/>
        <v>456</v>
      </c>
      <c r="H29" s="60" t="s">
        <v>186</v>
      </c>
      <c r="I29" s="228"/>
      <c r="J29" s="60" t="s">
        <v>124</v>
      </c>
      <c r="K29" s="229">
        <f t="shared" si="1"/>
        <v>0</v>
      </c>
      <c r="L29" s="229">
        <f t="shared" si="2"/>
        <v>0</v>
      </c>
      <c r="M29" s="229">
        <f t="shared" si="3"/>
        <v>0</v>
      </c>
      <c r="N29" s="59"/>
      <c r="O29" s="231">
        <f>$B$9</f>
        <v>653904</v>
      </c>
    </row>
    <row r="30" spans="1:15" ht="18">
      <c r="A30" s="232">
        <f>$A$11</f>
        <v>456</v>
      </c>
      <c r="B30" s="59" t="s">
        <v>191</v>
      </c>
      <c r="C30" s="233" t="s">
        <v>192</v>
      </c>
      <c r="D30" s="59" t="s">
        <v>124</v>
      </c>
      <c r="E30" s="229">
        <f>$E$11</f>
        <v>653904</v>
      </c>
      <c r="F30" s="59"/>
      <c r="G30" s="227">
        <f t="shared" si="0"/>
        <v>456</v>
      </c>
      <c r="H30" s="60" t="s">
        <v>186</v>
      </c>
      <c r="I30" s="228"/>
      <c r="J30" s="60" t="s">
        <v>124</v>
      </c>
      <c r="K30" s="229">
        <f t="shared" si="1"/>
        <v>0</v>
      </c>
      <c r="L30" s="229">
        <f t="shared" si="2"/>
        <v>0</v>
      </c>
      <c r="M30" s="229">
        <f t="shared" si="3"/>
        <v>0</v>
      </c>
      <c r="N30" s="59"/>
      <c r="O30" s="60"/>
    </row>
    <row r="31" spans="2:15" ht="18">
      <c r="B31" s="59"/>
      <c r="C31" s="59"/>
      <c r="D31" s="59"/>
      <c r="E31" s="59"/>
      <c r="F31" s="59"/>
      <c r="G31" s="227">
        <f t="shared" si="0"/>
        <v>456</v>
      </c>
      <c r="H31" s="60" t="s">
        <v>186</v>
      </c>
      <c r="I31" s="228"/>
      <c r="J31" s="60" t="s">
        <v>124</v>
      </c>
      <c r="K31" s="229">
        <f t="shared" si="1"/>
        <v>0</v>
      </c>
      <c r="L31" s="229">
        <f t="shared" si="2"/>
        <v>0</v>
      </c>
      <c r="M31" s="229">
        <f t="shared" si="3"/>
        <v>0</v>
      </c>
      <c r="N31" s="59"/>
      <c r="O31" s="60"/>
    </row>
  </sheetData>
  <sheetProtection sheet="1"/>
  <mergeCells count="6">
    <mergeCell ref="B2:E5"/>
    <mergeCell ref="O6:O9"/>
    <mergeCell ref="B8:E8"/>
    <mergeCell ref="B19:D19"/>
    <mergeCell ref="O25:O28"/>
    <mergeCell ref="B27:E27"/>
  </mergeCells>
  <conditionalFormatting sqref="B18:D19">
    <cfRule type="cellIs" priority="1" dxfId="1" operator="equal" stopIfTrue="1">
      <formula>0</formula>
    </cfRule>
  </conditionalFormatting>
  <printOptions/>
  <pageMargins left="0.7875" right="0.7875" top="0.9840277777777777" bottom="0.78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K24"/>
  <sheetViews>
    <sheetView showGridLines="0" zoomScale="80" zoomScaleNormal="80" workbookViewId="0" topLeftCell="A1">
      <selection activeCell="E23" sqref="E23"/>
    </sheetView>
  </sheetViews>
  <sheetFormatPr defaultColWidth="10.28125" defaultRowHeight="12.75"/>
  <cols>
    <col min="1" max="1" width="3.00390625" style="7" customWidth="1"/>
    <col min="2" max="2" width="18.7109375" style="7" customWidth="1"/>
    <col min="3" max="3" width="15.7109375" style="7" customWidth="1"/>
    <col min="4" max="4" width="19.140625" style="7" customWidth="1"/>
    <col min="5" max="5" width="14.57421875" style="7" customWidth="1"/>
    <col min="6" max="6" width="10.8515625" style="7" customWidth="1"/>
    <col min="7" max="16384" width="10.00390625" style="7" customWidth="1"/>
  </cols>
  <sheetData>
    <row r="1" ht="17.25" customHeight="1">
      <c r="A1" s="22" t="s">
        <v>193</v>
      </c>
    </row>
    <row r="2" spans="2:11" ht="18.75">
      <c r="B2" s="236" t="s">
        <v>194</v>
      </c>
      <c r="C2" s="237" t="s">
        <v>195</v>
      </c>
      <c r="D2" s="59"/>
      <c r="E2" s="59"/>
      <c r="F2" s="238">
        <v>76</v>
      </c>
      <c r="G2" s="59"/>
      <c r="H2" s="59"/>
      <c r="I2" s="239"/>
      <c r="J2" s="239"/>
      <c r="K2" s="240"/>
    </row>
    <row r="3" spans="2:11" ht="18.75">
      <c r="B3" s="236"/>
      <c r="C3" s="237" t="s">
        <v>196</v>
      </c>
      <c r="D3" s="59"/>
      <c r="E3" s="59"/>
      <c r="F3" s="241"/>
      <c r="G3" s="59"/>
      <c r="H3" s="59"/>
      <c r="I3" s="239"/>
      <c r="J3" s="239"/>
      <c r="K3" s="240"/>
    </row>
    <row r="4" spans="2:10" ht="18.75">
      <c r="B4" s="236" t="s">
        <v>197</v>
      </c>
      <c r="C4" s="237" t="s">
        <v>198</v>
      </c>
      <c r="D4" s="59"/>
      <c r="E4" s="59"/>
      <c r="F4" s="242">
        <v>41.4</v>
      </c>
      <c r="G4" s="59"/>
      <c r="H4" s="59"/>
      <c r="I4" s="59"/>
      <c r="J4" s="59"/>
    </row>
    <row r="5" spans="2:10" ht="18.75">
      <c r="B5" s="236"/>
      <c r="C5" s="237" t="s">
        <v>199</v>
      </c>
      <c r="D5" s="243"/>
      <c r="E5" s="59"/>
      <c r="F5" s="59"/>
      <c r="G5" s="59"/>
      <c r="H5" s="59"/>
      <c r="I5" s="59"/>
      <c r="J5" s="59"/>
    </row>
    <row r="6" spans="2:10" ht="18.75">
      <c r="B6" s="236" t="s">
        <v>200</v>
      </c>
      <c r="C6" s="237" t="s">
        <v>201</v>
      </c>
      <c r="D6" s="59"/>
      <c r="E6" s="59"/>
      <c r="F6" s="59"/>
      <c r="G6" s="59"/>
      <c r="H6" s="59"/>
      <c r="I6" s="59"/>
      <c r="J6" s="59"/>
    </row>
    <row r="7" spans="2:10" ht="24" customHeight="1">
      <c r="B7" s="239" t="s">
        <v>202</v>
      </c>
      <c r="D7" s="59"/>
      <c r="E7" s="59"/>
      <c r="F7" s="59"/>
      <c r="G7" s="59"/>
      <c r="H7" s="59"/>
      <c r="I7" s="59"/>
      <c r="J7" s="59"/>
    </row>
    <row r="8" spans="2:10" ht="18.75">
      <c r="B8" s="236"/>
      <c r="C8" s="239"/>
      <c r="D8" s="59"/>
      <c r="E8" s="59"/>
      <c r="F8" s="59"/>
      <c r="G8" s="59"/>
      <c r="H8" s="59"/>
      <c r="I8" s="59"/>
      <c r="J8" s="59"/>
    </row>
    <row r="9" spans="1:10" ht="10.5" customHeight="1">
      <c r="A9" s="5"/>
      <c r="B9" s="244"/>
      <c r="C9" s="244"/>
      <c r="D9" s="244"/>
      <c r="E9" s="244"/>
      <c r="F9" s="244"/>
      <c r="G9" s="59"/>
      <c r="H9" s="59"/>
      <c r="I9" s="59"/>
      <c r="J9" s="59"/>
    </row>
    <row r="10" spans="1:5" ht="15" customHeight="1">
      <c r="A10" s="5"/>
      <c r="B10" s="245" t="s">
        <v>203</v>
      </c>
      <c r="C10" s="246" t="s">
        <v>20</v>
      </c>
      <c r="D10" s="246" t="s">
        <v>19</v>
      </c>
      <c r="E10" s="247" t="s">
        <v>204</v>
      </c>
    </row>
    <row r="11" spans="1:5" ht="15.75">
      <c r="A11" s="5"/>
      <c r="B11" s="248" t="s">
        <v>205</v>
      </c>
      <c r="C11" s="17"/>
      <c r="D11" s="56">
        <v>6.48</v>
      </c>
      <c r="E11" s="249">
        <f aca="true" t="shared" si="0" ref="E11:E19">D11*C11</f>
        <v>0</v>
      </c>
    </row>
    <row r="12" spans="1:5" ht="15.75">
      <c r="A12" s="5"/>
      <c r="B12" s="248" t="s">
        <v>206</v>
      </c>
      <c r="C12" s="17"/>
      <c r="D12" s="56">
        <v>7.55</v>
      </c>
      <c r="E12" s="249">
        <f t="shared" si="0"/>
        <v>0</v>
      </c>
    </row>
    <row r="13" spans="1:5" ht="15.75">
      <c r="A13" s="5"/>
      <c r="B13" s="248" t="s">
        <v>207</v>
      </c>
      <c r="C13" s="17"/>
      <c r="D13" s="56">
        <v>5.95</v>
      </c>
      <c r="E13" s="249">
        <f t="shared" si="0"/>
        <v>0</v>
      </c>
    </row>
    <row r="14" spans="1:5" ht="15">
      <c r="A14" s="5"/>
      <c r="B14" s="248" t="s">
        <v>208</v>
      </c>
      <c r="C14" s="17"/>
      <c r="D14" s="56">
        <v>8.84</v>
      </c>
      <c r="E14" s="249">
        <f t="shared" si="0"/>
        <v>0</v>
      </c>
    </row>
    <row r="15" spans="1:5" ht="15">
      <c r="A15" s="5"/>
      <c r="B15" s="248" t="s">
        <v>209</v>
      </c>
      <c r="C15" s="17"/>
      <c r="D15" s="56">
        <v>5.79</v>
      </c>
      <c r="E15" s="249">
        <f t="shared" si="0"/>
        <v>0</v>
      </c>
    </row>
    <row r="16" spans="1:5" ht="15">
      <c r="A16" s="5"/>
      <c r="B16" s="248" t="s">
        <v>210</v>
      </c>
      <c r="C16" s="17"/>
      <c r="D16" s="56">
        <v>6.56</v>
      </c>
      <c r="E16" s="249">
        <f t="shared" si="0"/>
        <v>0</v>
      </c>
    </row>
    <row r="17" spans="1:5" ht="15">
      <c r="A17" s="5"/>
      <c r="B17" s="248" t="s">
        <v>211</v>
      </c>
      <c r="C17" s="17"/>
      <c r="D17" s="56">
        <v>6.94</v>
      </c>
      <c r="E17" s="249">
        <f t="shared" si="0"/>
        <v>0</v>
      </c>
    </row>
    <row r="18" spans="1:5" ht="15">
      <c r="A18" s="5"/>
      <c r="B18" s="248" t="s">
        <v>212</v>
      </c>
      <c r="C18" s="17"/>
      <c r="D18" s="56">
        <v>19.67</v>
      </c>
      <c r="E18" s="249">
        <f t="shared" si="0"/>
        <v>0</v>
      </c>
    </row>
    <row r="19" spans="1:5" ht="15.75">
      <c r="A19" s="5"/>
      <c r="B19" s="250" t="s">
        <v>213</v>
      </c>
      <c r="C19" s="251"/>
      <c r="D19" s="252">
        <v>10.21</v>
      </c>
      <c r="E19" s="253">
        <f t="shared" si="0"/>
        <v>0</v>
      </c>
    </row>
    <row r="20" spans="2:5" ht="16.5">
      <c r="B20" s="9"/>
      <c r="C20" s="9"/>
      <c r="D20" s="254"/>
      <c r="E20" s="254"/>
    </row>
    <row r="21" spans="2:5" ht="18.75" customHeight="1">
      <c r="B21" s="9"/>
      <c r="C21" s="9"/>
      <c r="D21" s="255" t="s">
        <v>214</v>
      </c>
      <c r="E21" s="256">
        <f>SUM(E11:E19)</f>
        <v>0</v>
      </c>
    </row>
    <row r="22" spans="2:5" ht="15.75">
      <c r="B22" s="9"/>
      <c r="C22" s="9"/>
      <c r="D22" s="9"/>
      <c r="E22" s="9"/>
    </row>
    <row r="23" spans="2:5" ht="15.75">
      <c r="B23" s="9"/>
      <c r="C23" s="9"/>
      <c r="D23" s="257" t="s">
        <v>215</v>
      </c>
      <c r="E23" s="258">
        <f>IF((F2-E21)&gt;=0,F2-E21,"Dépassement")</f>
        <v>76</v>
      </c>
    </row>
    <row r="24" spans="2:5" ht="15.75">
      <c r="B24" s="9"/>
      <c r="C24" s="9"/>
      <c r="D24" s="257" t="s">
        <v>215</v>
      </c>
      <c r="E24" s="258">
        <f>F4-E21</f>
        <v>41.4</v>
      </c>
    </row>
  </sheetData>
  <sheetProtection sheet="1"/>
  <printOptions/>
  <pageMargins left="0.7875" right="0.7875" top="0.9840277777777777" bottom="0.7875" header="0.5118055555555555" footer="0.5118055555555555"/>
  <pageSetup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dimension ref="A1:J11"/>
  <sheetViews>
    <sheetView showGridLines="0" zoomScale="85" zoomScaleNormal="85" workbookViewId="0" topLeftCell="A1">
      <selection activeCell="E5" sqref="E5"/>
    </sheetView>
  </sheetViews>
  <sheetFormatPr defaultColWidth="10.28125" defaultRowHeight="15" customHeight="1"/>
  <cols>
    <col min="1" max="2" width="11.421875" style="1" customWidth="1"/>
    <col min="3" max="3" width="7.00390625" style="1" customWidth="1"/>
    <col min="4" max="4" width="11.00390625" style="1" customWidth="1"/>
    <col min="5" max="5" width="12.00390625" style="1" customWidth="1"/>
    <col min="6" max="6" width="16.8515625" style="1" customWidth="1"/>
    <col min="7" max="7" width="12.57421875" style="1" customWidth="1"/>
    <col min="8" max="8" width="8.421875" style="1" customWidth="1"/>
    <col min="9" max="9" width="14.7109375" style="1" customWidth="1"/>
    <col min="10" max="10" width="20.57421875" style="1" customWidth="1"/>
    <col min="11" max="16384" width="10.00390625" style="1" customWidth="1"/>
  </cols>
  <sheetData>
    <row r="1" spans="1:10" ht="20.25" customHeight="1">
      <c r="A1" s="22" t="s">
        <v>216</v>
      </c>
      <c r="C1" s="259" t="s">
        <v>217</v>
      </c>
      <c r="D1" s="260" t="s">
        <v>218</v>
      </c>
      <c r="E1" s="261"/>
      <c r="F1" s="262"/>
      <c r="G1" s="263">
        <v>5</v>
      </c>
      <c r="H1" s="262" t="s">
        <v>219</v>
      </c>
      <c r="I1" s="263">
        <v>300</v>
      </c>
      <c r="J1" s="264" t="s">
        <v>220</v>
      </c>
    </row>
    <row r="2" spans="3:10" ht="15.75" customHeight="1">
      <c r="C2" s="265"/>
      <c r="D2" s="266"/>
      <c r="E2" s="240"/>
      <c r="F2" s="240"/>
      <c r="G2" s="240"/>
      <c r="H2" s="240"/>
      <c r="I2" s="240"/>
      <c r="J2" s="240"/>
    </row>
    <row r="3" spans="3:10" ht="15.75" customHeight="1">
      <c r="C3" s="267" t="s">
        <v>221</v>
      </c>
      <c r="D3" s="268" t="s">
        <v>222</v>
      </c>
      <c r="E3" s="269"/>
      <c r="F3" s="269"/>
      <c r="G3" s="269"/>
      <c r="H3" s="269"/>
      <c r="I3" s="270">
        <v>230</v>
      </c>
      <c r="J3" s="271"/>
    </row>
    <row r="4" spans="3:10" ht="15.75" customHeight="1">
      <c r="C4" s="272"/>
      <c r="D4" s="273" t="s">
        <v>223</v>
      </c>
      <c r="E4" s="274"/>
      <c r="F4" s="274"/>
      <c r="G4" s="275"/>
      <c r="H4" s="274"/>
      <c r="I4" s="274"/>
      <c r="J4" s="276"/>
    </row>
    <row r="5" spans="3:10" ht="15" customHeight="1">
      <c r="C5" s="240"/>
      <c r="D5" s="240"/>
      <c r="E5" s="240"/>
      <c r="F5" s="240"/>
      <c r="G5" s="240"/>
      <c r="H5" s="240"/>
      <c r="I5" s="240"/>
      <c r="J5" s="240"/>
    </row>
    <row r="6" spans="3:10" ht="15" customHeight="1">
      <c r="C6" s="7"/>
      <c r="D6" s="7"/>
      <c r="E6" s="7"/>
      <c r="F6" s="7"/>
      <c r="G6" s="7"/>
      <c r="H6" s="7"/>
      <c r="I6" s="7"/>
      <c r="J6" s="7"/>
    </row>
    <row r="7" spans="3:10" ht="21" customHeight="1">
      <c r="C7" s="7"/>
      <c r="D7" s="277" t="s">
        <v>224</v>
      </c>
      <c r="E7" s="277" t="s">
        <v>225</v>
      </c>
      <c r="F7" s="277" t="s">
        <v>20</v>
      </c>
      <c r="G7" s="277" t="s">
        <v>226</v>
      </c>
      <c r="H7" s="277" t="s">
        <v>20</v>
      </c>
      <c r="I7" s="277" t="s">
        <v>70</v>
      </c>
      <c r="J7" s="7"/>
    </row>
    <row r="8" spans="3:10" ht="15" customHeight="1">
      <c r="C8" s="7"/>
      <c r="D8" s="278"/>
      <c r="E8" s="278"/>
      <c r="F8" s="278" t="s">
        <v>227</v>
      </c>
      <c r="G8" s="278"/>
      <c r="H8" s="278" t="s">
        <v>228</v>
      </c>
      <c r="I8" s="278" t="s">
        <v>229</v>
      </c>
      <c r="J8" s="7"/>
    </row>
    <row r="9" spans="3:10" ht="15.75" customHeight="1">
      <c r="C9" s="7"/>
      <c r="D9" s="279" t="s">
        <v>230</v>
      </c>
      <c r="E9" s="56">
        <v>25.39</v>
      </c>
      <c r="F9" s="57"/>
      <c r="G9" s="56">
        <v>0.24</v>
      </c>
      <c r="H9" s="57"/>
      <c r="I9" s="280">
        <f>(E9*F9)+(G9*H9)</f>
        <v>0</v>
      </c>
      <c r="J9" s="7"/>
    </row>
    <row r="10" spans="3:10" ht="15.75" customHeight="1">
      <c r="C10" s="7"/>
      <c r="D10" s="281">
        <v>106</v>
      </c>
      <c r="E10" s="56">
        <v>27.33</v>
      </c>
      <c r="F10" s="57"/>
      <c r="G10" s="56">
        <v>0.25</v>
      </c>
      <c r="H10" s="57"/>
      <c r="I10" s="280">
        <f>(E10*F9)+(G10*H9)</f>
        <v>0</v>
      </c>
      <c r="J10" s="7"/>
    </row>
    <row r="11" spans="3:10" ht="15.75" customHeight="1">
      <c r="C11" s="7"/>
      <c r="D11" s="282" t="s">
        <v>231</v>
      </c>
      <c r="E11" s="56">
        <v>22.68</v>
      </c>
      <c r="F11" s="57"/>
      <c r="G11" s="56">
        <v>0.29</v>
      </c>
      <c r="H11" s="57"/>
      <c r="I11" s="280">
        <f>(E11*F9)+(G11*H9)</f>
        <v>0</v>
      </c>
      <c r="J11" s="7"/>
    </row>
  </sheetData>
  <sheetProtection sheet="1"/>
  <mergeCells count="2">
    <mergeCell ref="F9:F11"/>
    <mergeCell ref="H9:H11"/>
  </mergeCells>
  <printOptions/>
  <pageMargins left="0.7875" right="0.7875" top="0.9840277777777777" bottom="0.7875" header="0.5118055555555555" footer="0.5118055555555555"/>
  <pageSetup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dimension ref="A1:H23"/>
  <sheetViews>
    <sheetView workbookViewId="0" topLeftCell="A1">
      <selection activeCell="I10" sqref="I10"/>
    </sheetView>
  </sheetViews>
  <sheetFormatPr defaultColWidth="11.421875" defaultRowHeight="12.75"/>
  <cols>
    <col min="3" max="3" width="17.7109375" style="0" customWidth="1"/>
    <col min="5" max="5" width="16.421875" style="0" customWidth="1"/>
  </cols>
  <sheetData>
    <row r="1" s="163" customFormat="1" ht="20.25">
      <c r="A1" s="163" t="s">
        <v>232</v>
      </c>
    </row>
    <row r="3" spans="3:8" ht="12.75">
      <c r="C3" s="283" t="s">
        <v>233</v>
      </c>
      <c r="D3" s="284">
        <v>30</v>
      </c>
      <c r="E3" s="285" t="s">
        <v>234</v>
      </c>
      <c r="F3" s="286"/>
      <c r="G3" s="286"/>
      <c r="H3" s="286"/>
    </row>
    <row r="6" ht="13.5"/>
    <row r="7" spans="3:6" ht="16.5">
      <c r="C7" s="245" t="s">
        <v>203</v>
      </c>
      <c r="D7" s="246" t="s">
        <v>20</v>
      </c>
      <c r="E7" s="246" t="s">
        <v>19</v>
      </c>
      <c r="F7" s="247" t="s">
        <v>204</v>
      </c>
    </row>
    <row r="8" spans="3:6" ht="15">
      <c r="C8" s="248" t="s">
        <v>235</v>
      </c>
      <c r="D8" s="17"/>
      <c r="E8" s="287">
        <v>0.9</v>
      </c>
      <c r="F8" s="288">
        <f aca="true" t="shared" si="0" ref="F8:F16">E8*D8</f>
        <v>0</v>
      </c>
    </row>
    <row r="9" spans="3:8" ht="15">
      <c r="C9" s="248" t="s">
        <v>236</v>
      </c>
      <c r="D9" s="17"/>
      <c r="E9" s="287">
        <v>4.5</v>
      </c>
      <c r="F9" s="288">
        <f t="shared" si="0"/>
        <v>0</v>
      </c>
      <c r="H9" s="289"/>
    </row>
    <row r="10" spans="3:6" ht="15">
      <c r="C10" s="248" t="s">
        <v>237</v>
      </c>
      <c r="D10" s="17"/>
      <c r="E10" s="287">
        <v>2</v>
      </c>
      <c r="F10" s="288">
        <f t="shared" si="0"/>
        <v>0</v>
      </c>
    </row>
    <row r="11" spans="3:6" ht="15">
      <c r="C11" s="248" t="s">
        <v>238</v>
      </c>
      <c r="D11" s="17"/>
      <c r="E11" s="287">
        <v>1.2</v>
      </c>
      <c r="F11" s="288">
        <f t="shared" si="0"/>
        <v>0</v>
      </c>
    </row>
    <row r="12" spans="3:6" ht="15">
      <c r="C12" s="248" t="s">
        <v>239</v>
      </c>
      <c r="D12" s="17"/>
      <c r="E12" s="287">
        <v>2.1</v>
      </c>
      <c r="F12" s="288">
        <f t="shared" si="0"/>
        <v>0</v>
      </c>
    </row>
    <row r="13" spans="3:6" ht="15">
      <c r="C13" s="248" t="s">
        <v>23</v>
      </c>
      <c r="D13" s="17"/>
      <c r="E13" s="287">
        <v>1</v>
      </c>
      <c r="F13" s="288">
        <f t="shared" si="0"/>
        <v>0</v>
      </c>
    </row>
    <row r="14" spans="3:6" ht="15">
      <c r="C14" s="248" t="s">
        <v>240</v>
      </c>
      <c r="D14" s="17"/>
      <c r="E14" s="287">
        <v>0.8</v>
      </c>
      <c r="F14" s="288">
        <f t="shared" si="0"/>
        <v>0</v>
      </c>
    </row>
    <row r="15" spans="3:6" ht="15">
      <c r="C15" s="248" t="s">
        <v>241</v>
      </c>
      <c r="D15" s="17"/>
      <c r="E15" s="287">
        <v>1.7</v>
      </c>
      <c r="F15" s="288">
        <f t="shared" si="0"/>
        <v>0</v>
      </c>
    </row>
    <row r="16" spans="3:6" ht="15.75">
      <c r="C16" s="250" t="s">
        <v>242</v>
      </c>
      <c r="D16" s="251"/>
      <c r="E16" s="290">
        <v>1.5</v>
      </c>
      <c r="F16" s="291">
        <f t="shared" si="0"/>
        <v>0</v>
      </c>
    </row>
    <row r="17" spans="3:6" ht="16.5">
      <c r="C17" s="9"/>
      <c r="D17" s="9"/>
      <c r="E17" s="254"/>
      <c r="F17" s="254"/>
    </row>
    <row r="18" spans="3:6" ht="17.25">
      <c r="C18" s="9"/>
      <c r="D18" s="9"/>
      <c r="E18" s="255" t="s">
        <v>214</v>
      </c>
      <c r="F18" s="292">
        <f>SUM(F8:F16)</f>
        <v>0</v>
      </c>
    </row>
    <row r="19" ht="13.5"/>
    <row r="21" spans="3:6" ht="12.75">
      <c r="C21" s="293" t="s">
        <v>243</v>
      </c>
      <c r="F21" s="293" t="s">
        <v>244</v>
      </c>
    </row>
    <row r="22" spans="3:7" ht="12.75">
      <c r="C22" s="294" t="s">
        <v>245</v>
      </c>
      <c r="D22" s="294" t="s">
        <v>246</v>
      </c>
      <c r="F22" s="294" t="s">
        <v>246</v>
      </c>
      <c r="G22" s="294" t="s">
        <v>245</v>
      </c>
    </row>
    <row r="23" spans="3:7" ht="12.75">
      <c r="C23" s="295">
        <v>0</v>
      </c>
      <c r="D23" s="296">
        <f>C23*6.55957</f>
        <v>0</v>
      </c>
      <c r="F23" s="297">
        <v>0</v>
      </c>
      <c r="G23" s="298">
        <f>F23/6.55957</f>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J16"/>
  <sheetViews>
    <sheetView showGridLines="0" workbookViewId="0" topLeftCell="A1">
      <selection activeCell="J7" sqref="J7"/>
    </sheetView>
  </sheetViews>
  <sheetFormatPr defaultColWidth="10.28125" defaultRowHeight="12.75"/>
  <cols>
    <col min="1" max="1" width="11.421875" style="7" customWidth="1"/>
    <col min="2" max="2" width="7.00390625" style="7" customWidth="1"/>
    <col min="3" max="3" width="7.7109375" style="7" customWidth="1"/>
    <col min="4" max="4" width="3.00390625" style="7" customWidth="1"/>
    <col min="5" max="5" width="9.7109375" style="7" customWidth="1"/>
    <col min="6" max="6" width="6.7109375" style="7" customWidth="1"/>
    <col min="7" max="10" width="13.7109375" style="9" customWidth="1"/>
    <col min="11" max="16384" width="10.00390625" style="7" customWidth="1"/>
  </cols>
  <sheetData>
    <row r="1" ht="20.25">
      <c r="A1" s="42" t="s">
        <v>247</v>
      </c>
    </row>
    <row r="4" spans="2:9" ht="15.75">
      <c r="B4" s="28" t="s">
        <v>194</v>
      </c>
      <c r="C4" s="299" t="s">
        <v>248</v>
      </c>
      <c r="D4" s="299"/>
      <c r="E4" s="299"/>
      <c r="F4" s="299"/>
      <c r="G4" s="299"/>
      <c r="H4" s="299"/>
      <c r="I4" s="299"/>
    </row>
    <row r="5" spans="2:9" ht="15">
      <c r="B5" s="240"/>
      <c r="C5" s="240"/>
      <c r="D5" s="240"/>
      <c r="E5" s="240"/>
      <c r="F5" s="240"/>
      <c r="G5" s="300"/>
      <c r="H5" s="300"/>
      <c r="I5" s="300"/>
    </row>
    <row r="6" spans="2:9" ht="15.75">
      <c r="B6" s="28" t="s">
        <v>197</v>
      </c>
      <c r="C6" s="301" t="s">
        <v>249</v>
      </c>
      <c r="D6" s="301"/>
      <c r="E6" s="301"/>
      <c r="F6" s="301"/>
      <c r="G6" s="301"/>
      <c r="H6" s="301"/>
      <c r="I6" s="301"/>
    </row>
    <row r="7" spans="2:9" ht="15.75">
      <c r="B7" s="302" t="s">
        <v>250</v>
      </c>
      <c r="C7" s="303"/>
      <c r="D7" s="303"/>
      <c r="E7" s="240"/>
      <c r="F7" s="240"/>
      <c r="G7" s="300"/>
      <c r="H7" s="300"/>
      <c r="I7" s="300"/>
    </row>
    <row r="10" spans="5:10" ht="15">
      <c r="E10" s="304"/>
      <c r="F10" s="305"/>
      <c r="G10" s="11" t="s">
        <v>251</v>
      </c>
      <c r="H10" s="11" t="s">
        <v>252</v>
      </c>
      <c r="I10" s="11" t="s">
        <v>253</v>
      </c>
      <c r="J10" s="11" t="s">
        <v>254</v>
      </c>
    </row>
    <row r="11" spans="5:10" ht="15" customHeight="1">
      <c r="E11" s="13" t="s">
        <v>19</v>
      </c>
      <c r="F11" s="306"/>
      <c r="G11" s="307">
        <v>3.74</v>
      </c>
      <c r="H11" s="307">
        <v>3.28</v>
      </c>
      <c r="I11" s="307">
        <v>2.99</v>
      </c>
      <c r="J11" s="307">
        <v>2.65</v>
      </c>
    </row>
    <row r="12" spans="7:10" ht="15">
      <c r="G12" s="277"/>
      <c r="H12" s="277"/>
      <c r="I12" s="277"/>
      <c r="J12" s="277"/>
    </row>
    <row r="13" spans="2:10" ht="15.75">
      <c r="B13" s="254"/>
      <c r="E13" s="13" t="s">
        <v>20</v>
      </c>
      <c r="G13" s="308"/>
      <c r="H13" s="308"/>
      <c r="I13" s="308"/>
      <c r="J13" s="308"/>
    </row>
    <row r="14" spans="7:10" ht="15">
      <c r="G14" s="309"/>
      <c r="H14" s="309"/>
      <c r="I14" s="309"/>
      <c r="J14" s="309"/>
    </row>
    <row r="15" spans="5:10" ht="15">
      <c r="E15" s="310" t="s">
        <v>255</v>
      </c>
      <c r="F15" s="311"/>
      <c r="G15" s="278"/>
      <c r="H15" s="278"/>
      <c r="I15" s="278"/>
      <c r="J15" s="278"/>
    </row>
    <row r="16" spans="5:10" ht="15" customHeight="1">
      <c r="E16" s="312" t="s">
        <v>229</v>
      </c>
      <c r="F16" s="311"/>
      <c r="G16" s="280">
        <f>G11*$G13</f>
        <v>0</v>
      </c>
      <c r="H16" s="280">
        <f>H11*$G13</f>
        <v>0</v>
      </c>
      <c r="I16" s="280">
        <f>I11*$G13</f>
        <v>0</v>
      </c>
      <c r="J16" s="280">
        <f>J11*$G13</f>
        <v>0</v>
      </c>
    </row>
  </sheetData>
  <sheetProtection sheet="1"/>
  <mergeCells count="3">
    <mergeCell ref="C4:I4"/>
    <mergeCell ref="C6:I6"/>
    <mergeCell ref="G13:J13"/>
  </mergeCells>
  <printOptions/>
  <pageMargins left="0.7875" right="0.7875" top="0.9840277777777777" bottom="0.78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I20"/>
  <sheetViews>
    <sheetView showGridLines="0" workbookViewId="0" topLeftCell="A1">
      <selection activeCell="L27" sqref="L27"/>
    </sheetView>
  </sheetViews>
  <sheetFormatPr defaultColWidth="10.28125" defaultRowHeight="12.75"/>
  <cols>
    <col min="1" max="1" width="11.421875" style="7" customWidth="1"/>
    <col min="2" max="3" width="9.00390625" style="7" customWidth="1"/>
    <col min="4" max="4" width="13.140625" style="7" customWidth="1"/>
    <col min="5" max="5" width="4.7109375" style="7" customWidth="1"/>
    <col min="6" max="6" width="14.140625" style="7" customWidth="1"/>
    <col min="7" max="9" width="14.140625" style="9" customWidth="1"/>
    <col min="10" max="16384" width="10.00390625" style="7" customWidth="1"/>
  </cols>
  <sheetData>
    <row r="1" ht="20.25">
      <c r="A1" s="42" t="s">
        <v>256</v>
      </c>
    </row>
    <row r="5" spans="2:9" ht="15.75">
      <c r="B5" s="28" t="s">
        <v>194</v>
      </c>
      <c r="C5" s="28"/>
      <c r="D5" s="313" t="s">
        <v>248</v>
      </c>
      <c r="E5" s="313"/>
      <c r="F5" s="313"/>
      <c r="G5" s="313"/>
      <c r="H5" s="313"/>
      <c r="I5" s="313"/>
    </row>
    <row r="6" spans="2:9" ht="15">
      <c r="B6" s="240"/>
      <c r="C6" s="240"/>
      <c r="D6" s="314"/>
      <c r="E6" s="314"/>
      <c r="F6" s="314"/>
      <c r="G6" s="315"/>
      <c r="H6" s="315"/>
      <c r="I6" s="315"/>
    </row>
    <row r="7" spans="2:9" ht="15.75" customHeight="1">
      <c r="B7" s="28" t="s">
        <v>197</v>
      </c>
      <c r="C7" s="28"/>
      <c r="D7" s="313" t="s">
        <v>257</v>
      </c>
      <c r="E7" s="313"/>
      <c r="F7" s="313"/>
      <c r="G7" s="313"/>
      <c r="H7" s="313"/>
      <c r="I7" s="313"/>
    </row>
    <row r="8" spans="2:9" ht="15.75">
      <c r="B8" s="302" t="s">
        <v>250</v>
      </c>
      <c r="C8" s="302"/>
      <c r="D8" s="303"/>
      <c r="E8" s="240"/>
      <c r="F8" s="240"/>
      <c r="G8" s="300"/>
      <c r="H8" s="300"/>
      <c r="I8" s="300"/>
    </row>
    <row r="12" spans="4:9" ht="15">
      <c r="D12" s="304"/>
      <c r="E12" s="305"/>
      <c r="F12" s="13" t="s">
        <v>251</v>
      </c>
      <c r="G12" s="11" t="s">
        <v>252</v>
      </c>
      <c r="H12" s="11" t="s">
        <v>253</v>
      </c>
      <c r="I12" s="11" t="s">
        <v>254</v>
      </c>
    </row>
    <row r="13" spans="4:9" ht="15" customHeight="1">
      <c r="D13" s="13" t="s">
        <v>19</v>
      </c>
      <c r="E13" s="306"/>
      <c r="F13" s="316">
        <v>3.74</v>
      </c>
      <c r="G13" s="307">
        <v>3.28</v>
      </c>
      <c r="H13" s="307">
        <v>2.99</v>
      </c>
      <c r="I13" s="307">
        <v>2.65</v>
      </c>
    </row>
    <row r="14" spans="6:9" ht="15">
      <c r="F14" s="317"/>
      <c r="G14" s="277"/>
      <c r="H14" s="277"/>
      <c r="I14" s="277"/>
    </row>
    <row r="15" spans="2:9" ht="15.75">
      <c r="B15" s="254"/>
      <c r="C15" s="254"/>
      <c r="D15" s="13" t="s">
        <v>20</v>
      </c>
      <c r="F15" s="318"/>
      <c r="G15" s="318"/>
      <c r="H15" s="318"/>
      <c r="I15" s="318"/>
    </row>
    <row r="16" spans="6:9" ht="15">
      <c r="F16" s="319"/>
      <c r="G16" s="320"/>
      <c r="H16" s="320"/>
      <c r="I16" s="320"/>
    </row>
    <row r="17" spans="4:9" ht="15">
      <c r="D17" s="13" t="s">
        <v>258</v>
      </c>
      <c r="F17" s="321">
        <v>4.12</v>
      </c>
      <c r="G17" s="322">
        <v>4.12</v>
      </c>
      <c r="H17" s="322">
        <v>7.47</v>
      </c>
      <c r="I17" s="322">
        <v>10.21</v>
      </c>
    </row>
    <row r="18" spans="6:9" ht="15">
      <c r="F18" s="306"/>
      <c r="G18" s="309"/>
      <c r="H18" s="309"/>
      <c r="I18" s="309"/>
    </row>
    <row r="19" spans="4:9" ht="15">
      <c r="D19" s="310" t="s">
        <v>255</v>
      </c>
      <c r="F19" s="306"/>
      <c r="G19" s="309"/>
      <c r="H19" s="309"/>
      <c r="I19" s="309"/>
    </row>
    <row r="20" spans="4:9" ht="15" customHeight="1">
      <c r="D20" s="312" t="s">
        <v>229</v>
      </c>
      <c r="F20" s="323">
        <f>F13*F15+F17</f>
        <v>4.12</v>
      </c>
      <c r="G20" s="324">
        <f>G13*F15+G17</f>
        <v>4.12</v>
      </c>
      <c r="H20" s="324">
        <f>H13*F15+H17</f>
        <v>7.47</v>
      </c>
      <c r="I20" s="324">
        <f>I13*F15+I17</f>
        <v>10.21</v>
      </c>
    </row>
  </sheetData>
  <sheetProtection sheet="1"/>
  <mergeCells count="3">
    <mergeCell ref="D5:I5"/>
    <mergeCell ref="D7:I7"/>
    <mergeCell ref="F15:I15"/>
  </mergeCells>
  <printOptions/>
  <pageMargins left="0.7875" right="0.7875" top="0.9840277777777777"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26"/>
  </sheetPr>
  <dimension ref="A1:H11"/>
  <sheetViews>
    <sheetView showGridLines="0" workbookViewId="0" topLeftCell="B1">
      <selection activeCell="E7" sqref="E7"/>
    </sheetView>
  </sheetViews>
  <sheetFormatPr defaultColWidth="10.28125" defaultRowHeight="12.75"/>
  <cols>
    <col min="1" max="1" width="0" style="1" hidden="1" customWidth="1"/>
    <col min="2" max="2" width="2.00390625" style="1" customWidth="1"/>
    <col min="3" max="3" width="14.421875" style="1" customWidth="1"/>
    <col min="4" max="4" width="17.140625" style="1" customWidth="1"/>
    <col min="5" max="5" width="9.140625" style="2" customWidth="1"/>
    <col min="6" max="6" width="15.421875" style="1" customWidth="1"/>
    <col min="7" max="7" width="11.140625" style="1" customWidth="1"/>
    <col min="8" max="8" width="32.00390625" style="1" customWidth="1"/>
    <col min="9" max="9" width="14.00390625" style="2" customWidth="1"/>
    <col min="10" max="10" width="7.421875" style="1" customWidth="1"/>
    <col min="11" max="12" width="7.00390625" style="1" customWidth="1"/>
    <col min="13" max="16384" width="10.00390625" style="1" customWidth="1"/>
  </cols>
  <sheetData>
    <row r="1" spans="1:8" ht="20.25">
      <c r="A1" s="42"/>
      <c r="B1" s="43"/>
      <c r="C1" s="42" t="s">
        <v>46</v>
      </c>
      <c r="D1" s="44"/>
      <c r="E1" s="45"/>
      <c r="F1" s="45"/>
      <c r="G1" s="45"/>
      <c r="H1" s="45"/>
    </row>
    <row r="2" spans="3:8" ht="46.5" customHeight="1">
      <c r="C2" s="46" t="s">
        <v>47</v>
      </c>
      <c r="D2" s="47" t="s">
        <v>48</v>
      </c>
      <c r="E2" s="47"/>
      <c r="F2" s="47"/>
      <c r="G2" s="47"/>
      <c r="H2" s="47"/>
    </row>
    <row r="3" spans="3:8" ht="6.75" customHeight="1">
      <c r="C3" s="7"/>
      <c r="D3" s="48"/>
      <c r="E3" s="49"/>
      <c r="F3" s="48"/>
      <c r="G3" s="48"/>
      <c r="H3" s="48"/>
    </row>
    <row r="4" spans="3:8" ht="47.25" customHeight="1">
      <c r="C4" s="46" t="s">
        <v>49</v>
      </c>
      <c r="D4" s="50" t="s">
        <v>50</v>
      </c>
      <c r="E4" s="50"/>
      <c r="F4" s="50"/>
      <c r="G4" s="50"/>
      <c r="H4" s="50"/>
    </row>
    <row r="5" spans="3:8" ht="15.75">
      <c r="C5" s="7"/>
      <c r="D5" s="7"/>
      <c r="E5" s="51"/>
      <c r="F5" s="52"/>
      <c r="G5" s="7"/>
      <c r="H5" s="7"/>
    </row>
    <row r="6" spans="3:8" ht="35.25" customHeight="1">
      <c r="C6" s="13"/>
      <c r="D6" s="53" t="s">
        <v>51</v>
      </c>
      <c r="E6" s="54" t="s">
        <v>52</v>
      </c>
      <c r="F6" s="55" t="s">
        <v>53</v>
      </c>
      <c r="G6" s="53" t="s">
        <v>54</v>
      </c>
      <c r="H6" s="55" t="s">
        <v>55</v>
      </c>
    </row>
    <row r="7" spans="3:8" ht="15.75">
      <c r="C7" s="13" t="s">
        <v>56</v>
      </c>
      <c r="D7" s="56">
        <v>18.29</v>
      </c>
      <c r="E7" s="57"/>
      <c r="F7" s="56">
        <v>1.25</v>
      </c>
      <c r="G7" s="57"/>
      <c r="H7" s="56">
        <f>IF(AND(E7&lt;&gt;0,G7&lt;&gt;0),D7*E7+F7*G7,"")</f>
      </c>
    </row>
    <row r="8" spans="3:8" ht="15">
      <c r="C8" s="13" t="s">
        <v>57</v>
      </c>
      <c r="D8" s="56">
        <v>38</v>
      </c>
      <c r="E8" s="57"/>
      <c r="F8" s="56">
        <v>1.2</v>
      </c>
      <c r="G8" s="57"/>
      <c r="H8" s="56">
        <f>IF(AND(E7&lt;&gt;0,G7&lt;&gt;0),D8*E7+F8*G7,"")</f>
      </c>
    </row>
    <row r="9" spans="3:8" ht="15">
      <c r="C9" s="13" t="s">
        <v>58</v>
      </c>
      <c r="D9" s="56">
        <v>30</v>
      </c>
      <c r="E9" s="57"/>
      <c r="F9" s="56">
        <v>1.18</v>
      </c>
      <c r="G9" s="57"/>
      <c r="H9" s="56">
        <f>IF(AND(E7&lt;&gt;0,G7&lt;&gt;0),D9*E7+F9*G7,"")</f>
      </c>
    </row>
    <row r="10" ht="12.75">
      <c r="A10" s="1" t="s">
        <v>17</v>
      </c>
    </row>
    <row r="11" spans="1:3" ht="12.75">
      <c r="A11" s="1">
        <f>IF(G7&lt;(50*E7),1,IF(AND(G7&lt;300,G7&gt;0),2,IF(E7=1,3,0)))</f>
        <v>0</v>
      </c>
      <c r="C11" s="58">
        <f>IF(A11=1,"Partir aussi longtemps pour faire aussi peu de kilomètres n'est pas très rentable. N'y a-t-il pas une solution plus intéressante ?",IF(A11=2,"Avec aussi peu de kilomètres, tu ne pourras pas faire un aller-retour à Paris. Prépare ton sac à dos et tes chaussures de marche.",IF(A11=3,"Un aller-retour à Paris dans la journée ! C'est un peu court pour visiter la région.","")))</f>
      </c>
    </row>
  </sheetData>
  <sheetProtection sheet="1"/>
  <mergeCells count="5">
    <mergeCell ref="E1:H1"/>
    <mergeCell ref="D2:H2"/>
    <mergeCell ref="D4:H4"/>
    <mergeCell ref="E7:E9"/>
    <mergeCell ref="G7:G9"/>
  </mergeCells>
  <printOptions/>
  <pageMargins left="0.7875" right="0.7875" top="0.9840277777777777"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26"/>
    <pageSetUpPr fitToPage="1"/>
  </sheetPr>
  <dimension ref="A1:J21"/>
  <sheetViews>
    <sheetView showGridLines="0" zoomScale="75" zoomScaleNormal="75" workbookViewId="0" topLeftCell="A1">
      <selection activeCell="C27" sqref="C27"/>
    </sheetView>
  </sheetViews>
  <sheetFormatPr defaultColWidth="10.28125" defaultRowHeight="12.75"/>
  <cols>
    <col min="1" max="1" width="11.00390625" style="59" customWidth="1"/>
    <col min="2" max="2" width="21.140625" style="59" customWidth="1"/>
    <col min="3" max="3" width="17.00390625" style="60" customWidth="1"/>
    <col min="4" max="4" width="15.57421875" style="59" customWidth="1"/>
    <col min="5" max="5" width="14.7109375" style="59" customWidth="1"/>
    <col min="6" max="6" width="7.421875" style="59" customWidth="1"/>
    <col min="7" max="7" width="13.421875" style="59" customWidth="1"/>
    <col min="8" max="8" width="12.8515625" style="60" customWidth="1"/>
    <col min="9" max="9" width="2.57421875" style="59" customWidth="1"/>
    <col min="10" max="10" width="23.28125" style="59" customWidth="1"/>
    <col min="11" max="11" width="7.421875" style="59" customWidth="1"/>
    <col min="12" max="16384" width="10.00390625" style="59" customWidth="1"/>
  </cols>
  <sheetData>
    <row r="1" spans="1:2" ht="20.25">
      <c r="A1" s="61" t="s">
        <v>59</v>
      </c>
      <c r="B1" s="59" t="s">
        <v>60</v>
      </c>
    </row>
    <row r="2" spans="1:2" ht="20.25">
      <c r="A2" s="61"/>
      <c r="B2" s="59" t="s">
        <v>61</v>
      </c>
    </row>
    <row r="3" spans="1:2" ht="20.25">
      <c r="A3" s="61"/>
      <c r="B3" s="59" t="s">
        <v>62</v>
      </c>
    </row>
    <row r="4" spans="1:2" ht="20.25">
      <c r="A4" s="61"/>
      <c r="B4" s="59" t="s">
        <v>63</v>
      </c>
    </row>
    <row r="6" spans="2:10" ht="20.25" customHeight="1">
      <c r="B6" s="62"/>
      <c r="C6" s="62"/>
      <c r="D6" s="62"/>
      <c r="E6" s="62"/>
      <c r="F6" s="62"/>
      <c r="G6" s="62"/>
      <c r="H6" s="62"/>
      <c r="I6" s="62"/>
      <c r="J6" s="62"/>
    </row>
    <row r="7" spans="2:5" s="59" customFormat="1" ht="20.25" customHeight="1">
      <c r="B7" s="63" t="s">
        <v>64</v>
      </c>
      <c r="C7" s="63"/>
      <c r="D7" s="64"/>
      <c r="E7" s="60"/>
    </row>
    <row r="8" spans="2:5" s="59" customFormat="1" ht="20.25" customHeight="1">
      <c r="B8" s="63" t="s">
        <v>65</v>
      </c>
      <c r="C8" s="63"/>
      <c r="D8" s="64"/>
      <c r="E8" s="60"/>
    </row>
    <row r="9" spans="6:10" ht="32.25" customHeight="1">
      <c r="F9" s="65"/>
      <c r="G9" s="65"/>
      <c r="H9" s="65"/>
      <c r="I9" s="65"/>
      <c r="J9" s="66"/>
    </row>
    <row r="10" spans="3:10" ht="37.5" customHeight="1">
      <c r="C10" s="67" t="s">
        <v>66</v>
      </c>
      <c r="D10" s="67" t="s">
        <v>53</v>
      </c>
      <c r="E10" s="67" t="s">
        <v>67</v>
      </c>
      <c r="F10" s="67"/>
      <c r="G10" s="67" t="s">
        <v>68</v>
      </c>
      <c r="H10" s="67" t="s">
        <v>69</v>
      </c>
      <c r="I10" s="68"/>
      <c r="J10" s="69" t="s">
        <v>70</v>
      </c>
    </row>
    <row r="11" spans="2:10" ht="18">
      <c r="B11" s="70" t="s">
        <v>71</v>
      </c>
      <c r="C11" s="71">
        <v>15</v>
      </c>
      <c r="D11" s="71">
        <v>1.2</v>
      </c>
      <c r="E11" s="71">
        <v>15</v>
      </c>
      <c r="F11" s="70"/>
      <c r="G11" s="72">
        <f>D8</f>
        <v>0</v>
      </c>
      <c r="H11" s="72">
        <f>D7</f>
        <v>0</v>
      </c>
      <c r="I11" s="73"/>
      <c r="J11" s="74">
        <f>C11+(G11*D11)+(H11*E11)</f>
        <v>15</v>
      </c>
    </row>
    <row r="12" spans="2:10" ht="18">
      <c r="B12" s="75"/>
      <c r="C12" s="75"/>
      <c r="D12" s="75"/>
      <c r="E12" s="75"/>
      <c r="F12" s="75"/>
      <c r="G12" s="76"/>
      <c r="H12" s="76"/>
      <c r="I12" s="31"/>
      <c r="J12" s="77"/>
    </row>
    <row r="13" spans="2:10" ht="18">
      <c r="B13" s="78" t="s">
        <v>72</v>
      </c>
      <c r="C13" s="79">
        <v>60</v>
      </c>
      <c r="D13" s="79">
        <v>0.8</v>
      </c>
      <c r="E13" s="79">
        <v>30</v>
      </c>
      <c r="F13" s="78"/>
      <c r="G13" s="80">
        <f>D8</f>
        <v>0</v>
      </c>
      <c r="H13" s="80">
        <f>D7</f>
        <v>0</v>
      </c>
      <c r="I13" s="81"/>
      <c r="J13" s="82">
        <f>C13+(G13*D13)+(H13*E13)</f>
        <v>60</v>
      </c>
    </row>
    <row r="14" spans="2:10" ht="18">
      <c r="B14" s="75"/>
      <c r="C14" s="75"/>
      <c r="D14" s="75"/>
      <c r="E14" s="75"/>
      <c r="F14" s="75"/>
      <c r="G14" s="76"/>
      <c r="H14" s="76"/>
      <c r="I14" s="31"/>
      <c r="J14" s="77"/>
    </row>
    <row r="15" spans="2:10" ht="18.75">
      <c r="B15" s="83" t="s">
        <v>73</v>
      </c>
      <c r="C15" s="84">
        <v>90</v>
      </c>
      <c r="D15" s="84">
        <v>0.6</v>
      </c>
      <c r="E15" s="84">
        <v>45</v>
      </c>
      <c r="F15" s="83"/>
      <c r="G15" s="85">
        <f>D8</f>
        <v>0</v>
      </c>
      <c r="H15" s="85">
        <f>D7</f>
        <v>0</v>
      </c>
      <c r="I15" s="86"/>
      <c r="J15" s="87">
        <f>C15+(G15*D15)+(H15*E15)</f>
        <v>90</v>
      </c>
    </row>
    <row r="17" ht="18">
      <c r="B17" s="88" t="s">
        <v>74</v>
      </c>
    </row>
    <row r="18" spans="2:7" ht="18">
      <c r="B18" s="59" t="s">
        <v>75</v>
      </c>
      <c r="E18" s="33"/>
      <c r="F18" s="33"/>
      <c r="G18" s="33"/>
    </row>
    <row r="19" spans="2:7" ht="18">
      <c r="B19" s="59" t="s">
        <v>76</v>
      </c>
      <c r="E19" s="33"/>
      <c r="F19" s="33"/>
      <c r="G19" s="33"/>
    </row>
    <row r="20" spans="2:7" ht="18">
      <c r="B20" s="59" t="s">
        <v>77</v>
      </c>
      <c r="E20" s="33"/>
      <c r="F20" s="33"/>
      <c r="G20" s="33"/>
    </row>
    <row r="21" spans="2:7" ht="18">
      <c r="B21" s="59" t="s">
        <v>78</v>
      </c>
      <c r="E21" s="33"/>
      <c r="F21" s="33"/>
      <c r="G21" s="33"/>
    </row>
  </sheetData>
  <sheetProtection sheet="1"/>
  <mergeCells count="6">
    <mergeCell ref="B7:C7"/>
    <mergeCell ref="B8:C8"/>
    <mergeCell ref="E18:G18"/>
    <mergeCell ref="E19:G19"/>
    <mergeCell ref="E20:G20"/>
    <mergeCell ref="E21:G21"/>
  </mergeCells>
  <printOptions/>
  <pageMargins left="0.7875" right="0.7875" top="0.9840277777777777" bottom="0.7875"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6"/>
  </sheetPr>
  <dimension ref="A1:I34"/>
  <sheetViews>
    <sheetView showGridLines="0" zoomScale="75" zoomScaleNormal="75" workbookViewId="0" topLeftCell="A1">
      <selection activeCell="F34" sqref="F34"/>
    </sheetView>
  </sheetViews>
  <sheetFormatPr defaultColWidth="10.28125" defaultRowHeight="12.75"/>
  <cols>
    <col min="1" max="1" width="11.00390625" style="59" customWidth="1"/>
    <col min="2" max="2" width="21.140625" style="59" customWidth="1"/>
    <col min="3" max="3" width="17.00390625" style="60" customWidth="1"/>
    <col min="4" max="4" width="15.57421875" style="59" customWidth="1"/>
    <col min="5" max="5" width="14.7109375" style="59" customWidth="1"/>
    <col min="6" max="6" width="13.421875" style="59" customWidth="1"/>
    <col min="7" max="7" width="12.8515625" style="60" customWidth="1"/>
    <col min="8" max="8" width="2.57421875" style="59" customWidth="1"/>
    <col min="9" max="9" width="23.28125" style="59" customWidth="1"/>
    <col min="10" max="10" width="7.421875" style="59" customWidth="1"/>
    <col min="11" max="16384" width="10.00390625" style="59" customWidth="1"/>
  </cols>
  <sheetData>
    <row r="1" spans="1:2" ht="20.25">
      <c r="A1" s="61" t="s">
        <v>79</v>
      </c>
      <c r="B1" s="59" t="s">
        <v>80</v>
      </c>
    </row>
    <row r="2" ht="18">
      <c r="B2" s="59" t="s">
        <v>81</v>
      </c>
    </row>
    <row r="3" spans="1:2" ht="24.75" customHeight="1">
      <c r="A3" s="89"/>
      <c r="B3" s="90"/>
    </row>
    <row r="4" spans="2:9" ht="18" customHeight="1">
      <c r="B4" s="62" t="s">
        <v>82</v>
      </c>
      <c r="C4" s="62"/>
      <c r="D4" s="62"/>
      <c r="E4" s="62"/>
      <c r="F4" s="62"/>
      <c r="G4" s="62"/>
      <c r="H4" s="62"/>
      <c r="I4" s="62"/>
    </row>
    <row r="5" spans="1:9" ht="18">
      <c r="A5" s="91"/>
      <c r="B5" s="62"/>
      <c r="C5" s="62"/>
      <c r="D5" s="62"/>
      <c r="E5" s="62"/>
      <c r="F5" s="62"/>
      <c r="G5" s="62"/>
      <c r="H5" s="62"/>
      <c r="I5" s="62"/>
    </row>
    <row r="6" spans="2:9" ht="8.25" customHeight="1">
      <c r="B6" s="62"/>
      <c r="C6" s="62"/>
      <c r="D6" s="62"/>
      <c r="E6" s="62"/>
      <c r="F6" s="62"/>
      <c r="G6" s="62"/>
      <c r="H6" s="62"/>
      <c r="I6" s="62"/>
    </row>
    <row r="7" spans="2:9" ht="27.75" customHeight="1">
      <c r="B7" s="62" t="s">
        <v>83</v>
      </c>
      <c r="C7" s="92"/>
      <c r="D7" s="92"/>
      <c r="E7" s="92"/>
      <c r="F7" s="62"/>
      <c r="G7" s="62"/>
      <c r="H7" s="62"/>
      <c r="I7" s="62"/>
    </row>
    <row r="8" spans="2:9" ht="15.75" customHeight="1">
      <c r="B8" s="62"/>
      <c r="C8" s="62"/>
      <c r="D8" s="62"/>
      <c r="E8" s="62"/>
      <c r="F8" s="62"/>
      <c r="G8" s="62"/>
      <c r="H8" s="62"/>
      <c r="I8" s="62"/>
    </row>
    <row r="9" spans="2:9" ht="26.25" customHeight="1">
      <c r="B9" s="93" t="s">
        <v>84</v>
      </c>
      <c r="C9" s="62"/>
      <c r="D9" s="62"/>
      <c r="E9" s="62"/>
      <c r="F9" s="62"/>
      <c r="G9" s="62"/>
      <c r="H9" s="62"/>
      <c r="I9" s="62"/>
    </row>
    <row r="10" spans="2:9" ht="27.75" customHeight="1">
      <c r="B10" s="62" t="s">
        <v>83</v>
      </c>
      <c r="C10" s="92"/>
      <c r="D10" s="92"/>
      <c r="E10" s="92"/>
      <c r="F10" s="62"/>
      <c r="G10" s="62"/>
      <c r="H10" s="62"/>
      <c r="I10" s="62"/>
    </row>
    <row r="11" spans="2:9" ht="27.75" customHeight="1">
      <c r="B11" s="62"/>
      <c r="C11" s="62"/>
      <c r="D11" s="62"/>
      <c r="E11" s="62"/>
      <c r="F11" s="62"/>
      <c r="G11" s="62"/>
      <c r="H11" s="62"/>
      <c r="I11" s="62"/>
    </row>
    <row r="12" spans="3:5" s="59" customFormat="1" ht="36">
      <c r="C12" s="67" t="s">
        <v>66</v>
      </c>
      <c r="D12" s="67" t="s">
        <v>53</v>
      </c>
      <c r="E12" s="67" t="s">
        <v>67</v>
      </c>
    </row>
    <row r="13" spans="2:5" s="59" customFormat="1" ht="18">
      <c r="B13" s="70" t="s">
        <v>71</v>
      </c>
      <c r="C13" s="71">
        <v>15</v>
      </c>
      <c r="D13" s="71">
        <v>1.2</v>
      </c>
      <c r="E13" s="71">
        <v>15</v>
      </c>
    </row>
    <row r="14" spans="2:5" s="59" customFormat="1" ht="18">
      <c r="B14" s="75"/>
      <c r="C14" s="75"/>
      <c r="D14" s="75"/>
      <c r="E14" s="75"/>
    </row>
    <row r="15" spans="2:5" s="59" customFormat="1" ht="18">
      <c r="B15" s="78" t="s">
        <v>72</v>
      </c>
      <c r="C15" s="79">
        <v>60</v>
      </c>
      <c r="D15" s="79">
        <v>0.8</v>
      </c>
      <c r="E15" s="79">
        <v>30</v>
      </c>
    </row>
    <row r="16" spans="2:5" s="59" customFormat="1" ht="18">
      <c r="B16" s="75"/>
      <c r="C16" s="75"/>
      <c r="D16" s="75"/>
      <c r="E16" s="75"/>
    </row>
    <row r="17" spans="2:5" s="59" customFormat="1" ht="18">
      <c r="B17" s="83" t="s">
        <v>73</v>
      </c>
      <c r="C17" s="84">
        <v>90</v>
      </c>
      <c r="D17" s="84">
        <v>0.6</v>
      </c>
      <c r="E17" s="84">
        <v>45</v>
      </c>
    </row>
    <row r="18" ht="18">
      <c r="C18" s="59"/>
    </row>
    <row r="19" spans="2:6" ht="36">
      <c r="B19" s="94"/>
      <c r="C19" s="94" t="s">
        <v>85</v>
      </c>
      <c r="D19" s="95" t="s">
        <v>71</v>
      </c>
      <c r="E19" s="96" t="s">
        <v>86</v>
      </c>
      <c r="F19" s="97" t="s">
        <v>73</v>
      </c>
    </row>
    <row r="20" spans="2:6" ht="18">
      <c r="B20" s="94" t="s">
        <v>87</v>
      </c>
      <c r="C20" s="98"/>
      <c r="D20" s="71">
        <f>IF($C20=0,0,SUM($C$13,$E$13,$D$13*$C20))</f>
        <v>0</v>
      </c>
      <c r="E20" s="79">
        <f>IF($C20=0,0,$C$15+$E$15+$D$15*$C20)</f>
        <v>0</v>
      </c>
      <c r="F20" s="84">
        <f>IF($C20=0,0,$C$17+$E$17+$D$17*$C20)</f>
        <v>0</v>
      </c>
    </row>
    <row r="21" spans="2:6" ht="18">
      <c r="B21" s="94" t="s">
        <v>88</v>
      </c>
      <c r="C21" s="98"/>
      <c r="D21" s="71">
        <f aca="true" t="shared" si="0" ref="D21:D34">IF($C21=0,0,SUM($C$13,$E$13,$D$13*$C21))</f>
        <v>0</v>
      </c>
      <c r="E21" s="79">
        <f aca="true" t="shared" si="1" ref="E21:E34">IF($C21=0,0,$C$15+$E$15+$D$15*$C21)</f>
        <v>0</v>
      </c>
      <c r="F21" s="84">
        <f aca="true" t="shared" si="2" ref="F21:F34">IF($C21=0,0,$C$17+$E$17+$D$17*$C21)</f>
        <v>0</v>
      </c>
    </row>
    <row r="22" spans="2:6" ht="18">
      <c r="B22" s="94" t="s">
        <v>89</v>
      </c>
      <c r="C22" s="98"/>
      <c r="D22" s="71">
        <f t="shared" si="0"/>
        <v>0</v>
      </c>
      <c r="E22" s="79">
        <f t="shared" si="1"/>
        <v>0</v>
      </c>
      <c r="F22" s="84">
        <f t="shared" si="2"/>
        <v>0</v>
      </c>
    </row>
    <row r="23" spans="2:6" ht="18">
      <c r="B23" s="94" t="s">
        <v>90</v>
      </c>
      <c r="C23" s="98"/>
      <c r="D23" s="71">
        <f t="shared" si="0"/>
        <v>0</v>
      </c>
      <c r="E23" s="79">
        <f t="shared" si="1"/>
        <v>0</v>
      </c>
      <c r="F23" s="84">
        <f t="shared" si="2"/>
        <v>0</v>
      </c>
    </row>
    <row r="24" spans="2:6" ht="18">
      <c r="B24" s="94" t="s">
        <v>91</v>
      </c>
      <c r="C24" s="98"/>
      <c r="D24" s="71">
        <f t="shared" si="0"/>
        <v>0</v>
      </c>
      <c r="E24" s="79">
        <f t="shared" si="1"/>
        <v>0</v>
      </c>
      <c r="F24" s="84">
        <f t="shared" si="2"/>
        <v>0</v>
      </c>
    </row>
    <row r="25" spans="2:6" ht="18">
      <c r="B25" s="94" t="s">
        <v>92</v>
      </c>
      <c r="C25" s="98"/>
      <c r="D25" s="71">
        <f t="shared" si="0"/>
        <v>0</v>
      </c>
      <c r="E25" s="79">
        <f t="shared" si="1"/>
        <v>0</v>
      </c>
      <c r="F25" s="84">
        <f t="shared" si="2"/>
        <v>0</v>
      </c>
    </row>
    <row r="26" spans="2:6" ht="18">
      <c r="B26" s="94" t="s">
        <v>93</v>
      </c>
      <c r="C26" s="98"/>
      <c r="D26" s="71">
        <f t="shared" si="0"/>
        <v>0</v>
      </c>
      <c r="E26" s="79">
        <f t="shared" si="1"/>
        <v>0</v>
      </c>
      <c r="F26" s="84">
        <f t="shared" si="2"/>
        <v>0</v>
      </c>
    </row>
    <row r="27" spans="2:6" ht="18">
      <c r="B27" s="94" t="s">
        <v>94</v>
      </c>
      <c r="C27" s="98"/>
      <c r="D27" s="71">
        <f t="shared" si="0"/>
        <v>0</v>
      </c>
      <c r="E27" s="79">
        <f t="shared" si="1"/>
        <v>0</v>
      </c>
      <c r="F27" s="84">
        <f t="shared" si="2"/>
        <v>0</v>
      </c>
    </row>
    <row r="28" spans="2:6" ht="18">
      <c r="B28" s="94" t="s">
        <v>95</v>
      </c>
      <c r="C28" s="98"/>
      <c r="D28" s="71">
        <f t="shared" si="0"/>
        <v>0</v>
      </c>
      <c r="E28" s="79">
        <f t="shared" si="1"/>
        <v>0</v>
      </c>
      <c r="F28" s="84">
        <f t="shared" si="2"/>
        <v>0</v>
      </c>
    </row>
    <row r="29" spans="2:6" ht="18">
      <c r="B29" s="94" t="s">
        <v>96</v>
      </c>
      <c r="C29" s="98"/>
      <c r="D29" s="71">
        <f t="shared" si="0"/>
        <v>0</v>
      </c>
      <c r="E29" s="79">
        <f t="shared" si="1"/>
        <v>0</v>
      </c>
      <c r="F29" s="84">
        <f t="shared" si="2"/>
        <v>0</v>
      </c>
    </row>
    <row r="30" spans="2:6" ht="18">
      <c r="B30" s="94" t="s">
        <v>97</v>
      </c>
      <c r="C30" s="98"/>
      <c r="D30" s="71">
        <f t="shared" si="0"/>
        <v>0</v>
      </c>
      <c r="E30" s="79">
        <f t="shared" si="1"/>
        <v>0</v>
      </c>
      <c r="F30" s="84">
        <f t="shared" si="2"/>
        <v>0</v>
      </c>
    </row>
    <row r="31" spans="2:6" ht="18">
      <c r="B31" s="94" t="s">
        <v>98</v>
      </c>
      <c r="C31" s="98"/>
      <c r="D31" s="71">
        <f t="shared" si="0"/>
        <v>0</v>
      </c>
      <c r="E31" s="79">
        <f t="shared" si="1"/>
        <v>0</v>
      </c>
      <c r="F31" s="84">
        <f t="shared" si="2"/>
        <v>0</v>
      </c>
    </row>
    <row r="32" spans="2:6" ht="18">
      <c r="B32" s="94" t="s">
        <v>99</v>
      </c>
      <c r="C32" s="98"/>
      <c r="D32" s="71">
        <f t="shared" si="0"/>
        <v>0</v>
      </c>
      <c r="E32" s="79">
        <f t="shared" si="1"/>
        <v>0</v>
      </c>
      <c r="F32" s="84">
        <f t="shared" si="2"/>
        <v>0</v>
      </c>
    </row>
    <row r="33" spans="2:6" ht="18">
      <c r="B33" s="94" t="s">
        <v>100</v>
      </c>
      <c r="C33" s="98"/>
      <c r="D33" s="71">
        <f t="shared" si="0"/>
        <v>0</v>
      </c>
      <c r="E33" s="79">
        <f t="shared" si="1"/>
        <v>0</v>
      </c>
      <c r="F33" s="84">
        <f t="shared" si="2"/>
        <v>0</v>
      </c>
    </row>
    <row r="34" spans="2:6" ht="18">
      <c r="B34" s="94" t="s">
        <v>101</v>
      </c>
      <c r="C34" s="98"/>
      <c r="D34" s="71">
        <f t="shared" si="0"/>
        <v>0</v>
      </c>
      <c r="E34" s="79">
        <f t="shared" si="1"/>
        <v>0</v>
      </c>
      <c r="F34" s="84">
        <f t="shared" si="2"/>
        <v>0</v>
      </c>
    </row>
  </sheetData>
  <sheetProtection sheet="1"/>
  <mergeCells count="3">
    <mergeCell ref="B4:I6"/>
    <mergeCell ref="C7:E7"/>
    <mergeCell ref="C10:E10"/>
  </mergeCells>
  <printOptions/>
  <pageMargins left="0.7875" right="0.7875" top="0.9840277777777777"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31"/>
  <sheetViews>
    <sheetView showGridLines="0" zoomScale="75" zoomScaleNormal="75" workbookViewId="0" topLeftCell="A1">
      <selection activeCell="D4" sqref="D4"/>
    </sheetView>
  </sheetViews>
  <sheetFormatPr defaultColWidth="10.28125" defaultRowHeight="12.75"/>
  <cols>
    <col min="1" max="1" width="14.00390625" style="99" customWidth="1"/>
    <col min="2" max="2" width="20.8515625" style="99" customWidth="1"/>
    <col min="3" max="3" width="17.00390625" style="100" customWidth="1"/>
    <col min="4" max="4" width="15.57421875" style="99" customWidth="1"/>
    <col min="5" max="5" width="14.7109375" style="99" customWidth="1"/>
    <col min="6" max="6" width="21.28125" style="99" customWidth="1"/>
    <col min="7" max="7" width="11.28125" style="99" customWidth="1"/>
    <col min="8" max="8" width="11.140625" style="100" customWidth="1"/>
    <col min="9" max="9" width="2.57421875" style="99" customWidth="1"/>
    <col min="10" max="10" width="23.28125" style="99" customWidth="1"/>
    <col min="11" max="11" width="7.421875" style="99" customWidth="1"/>
    <col min="12" max="16384" width="10.00390625" style="99" customWidth="1"/>
  </cols>
  <sheetData>
    <row r="1" spans="1:9" ht="44.25" customHeight="1">
      <c r="A1" s="61" t="s">
        <v>102</v>
      </c>
      <c r="B1" s="101" t="s">
        <v>103</v>
      </c>
      <c r="C1" s="101"/>
      <c r="D1" s="101"/>
      <c r="E1" s="101"/>
      <c r="F1" s="101"/>
      <c r="G1" s="101"/>
      <c r="H1" s="101"/>
      <c r="I1" s="101"/>
    </row>
    <row r="2" spans="1:9" ht="18.75">
      <c r="A2" s="59"/>
      <c r="B2" s="59"/>
      <c r="C2" s="60"/>
      <c r="D2" s="59"/>
      <c r="E2" s="59"/>
      <c r="F2" s="59"/>
      <c r="G2" s="60"/>
      <c r="H2" s="59"/>
      <c r="I2" s="59"/>
    </row>
    <row r="3" ht="18.75">
      <c r="A3" s="99" t="s">
        <v>104</v>
      </c>
    </row>
    <row r="4" spans="1:5" ht="19.5">
      <c r="A4" s="102" t="s">
        <v>105</v>
      </c>
      <c r="B4" s="103"/>
      <c r="C4" s="100" t="s">
        <v>106</v>
      </c>
      <c r="D4" s="103"/>
      <c r="E4" s="99" t="s">
        <v>107</v>
      </c>
    </row>
    <row r="5" spans="1:5" ht="19.5">
      <c r="A5" s="102" t="s">
        <v>105</v>
      </c>
      <c r="B5" s="103"/>
      <c r="C5" s="100" t="s">
        <v>106</v>
      </c>
      <c r="D5" s="103"/>
      <c r="E5" s="99" t="s">
        <v>108</v>
      </c>
    </row>
    <row r="6" spans="1:5" ht="19.5">
      <c r="A6" s="102" t="s">
        <v>105</v>
      </c>
      <c r="B6" s="103"/>
      <c r="C6" s="100" t="s">
        <v>106</v>
      </c>
      <c r="D6" s="103"/>
      <c r="E6" s="99" t="s">
        <v>109</v>
      </c>
    </row>
    <row r="7" spans="1:7" s="59" customFormat="1" ht="18">
      <c r="A7" s="89"/>
      <c r="B7" s="90"/>
      <c r="C7" s="60"/>
      <c r="G7" s="60"/>
    </row>
    <row r="8" spans="2:9" s="59" customFormat="1" ht="18">
      <c r="B8" s="62"/>
      <c r="C8" s="62"/>
      <c r="D8" s="62"/>
      <c r="E8" s="62"/>
      <c r="F8" s="62"/>
      <c r="G8" s="62"/>
      <c r="H8" s="62"/>
      <c r="I8" s="62"/>
    </row>
    <row r="9" spans="3:5" s="59" customFormat="1" ht="36">
      <c r="C9" s="67" t="s">
        <v>66</v>
      </c>
      <c r="D9" s="67" t="s">
        <v>53</v>
      </c>
      <c r="E9" s="67" t="s">
        <v>67</v>
      </c>
    </row>
    <row r="10" spans="2:5" s="59" customFormat="1" ht="18">
      <c r="B10" s="70" t="s">
        <v>71</v>
      </c>
      <c r="C10" s="71">
        <v>15</v>
      </c>
      <c r="D10" s="71">
        <v>1.2</v>
      </c>
      <c r="E10" s="71">
        <v>15</v>
      </c>
    </row>
    <row r="11" spans="2:5" s="59" customFormat="1" ht="18">
      <c r="B11" s="75"/>
      <c r="C11" s="75"/>
      <c r="D11" s="75"/>
      <c r="E11" s="75"/>
    </row>
    <row r="12" spans="2:5" s="59" customFormat="1" ht="18">
      <c r="B12" s="78" t="s">
        <v>72</v>
      </c>
      <c r="C12" s="79">
        <v>60</v>
      </c>
      <c r="D12" s="79">
        <v>0.8</v>
      </c>
      <c r="E12" s="79">
        <v>30</v>
      </c>
    </row>
    <row r="13" spans="2:5" s="59" customFormat="1" ht="18">
      <c r="B13" s="75"/>
      <c r="C13" s="75"/>
      <c r="D13" s="75"/>
      <c r="E13" s="75"/>
    </row>
    <row r="14" spans="2:5" s="59" customFormat="1" ht="18">
      <c r="B14" s="83" t="s">
        <v>73</v>
      </c>
      <c r="C14" s="84">
        <v>90</v>
      </c>
      <c r="D14" s="84">
        <v>0.6</v>
      </c>
      <c r="E14" s="84">
        <v>45</v>
      </c>
    </row>
    <row r="15" s="59" customFormat="1" ht="18">
      <c r="G15" s="60"/>
    </row>
    <row r="16" spans="2:7" s="59" customFormat="1" ht="36">
      <c r="B16" s="94"/>
      <c r="C16" s="94" t="s">
        <v>85</v>
      </c>
      <c r="D16" s="95" t="s">
        <v>71</v>
      </c>
      <c r="E16" s="96" t="s">
        <v>86</v>
      </c>
      <c r="F16" s="97" t="s">
        <v>73</v>
      </c>
      <c r="G16" s="60"/>
    </row>
    <row r="17" spans="2:7" s="59" customFormat="1" ht="18">
      <c r="B17" s="94" t="s">
        <v>87</v>
      </c>
      <c r="C17" s="98"/>
      <c r="D17" s="71">
        <f>IF($C17=0,0,SUM($C$10,$E$10*2,$D$10*$C17))</f>
        <v>0</v>
      </c>
      <c r="E17" s="79">
        <f>IF($C17=0,0,$C$12+$E$12*2+$D$12*$C17)</f>
        <v>0</v>
      </c>
      <c r="F17" s="84">
        <f>IF($C17=0,0,$C$14+$E$14*2+$D$14*$C17)</f>
        <v>0</v>
      </c>
      <c r="G17" s="60"/>
    </row>
    <row r="18" spans="2:7" s="59" customFormat="1" ht="18">
      <c r="B18" s="94" t="s">
        <v>88</v>
      </c>
      <c r="C18" s="98"/>
      <c r="D18" s="71">
        <f aca="true" t="shared" si="0" ref="D18:D31">IF($C18=0,0,SUM($C$10,$E$10*2,$D$10*$C18))</f>
        <v>0</v>
      </c>
      <c r="E18" s="79">
        <f aca="true" t="shared" si="1" ref="E18:E31">IF($C18=0,0,$C$12+$E$12*2+$D$12*$C18)</f>
        <v>0</v>
      </c>
      <c r="F18" s="84">
        <f aca="true" t="shared" si="2" ref="F18:F31">IF($C18=0,0,$C$14+$E$14*2+$D$14*$C18)</f>
        <v>0</v>
      </c>
      <c r="G18" s="60"/>
    </row>
    <row r="19" spans="2:7" s="59" customFormat="1" ht="18">
      <c r="B19" s="94" t="s">
        <v>89</v>
      </c>
      <c r="C19" s="98"/>
      <c r="D19" s="71">
        <f t="shared" si="0"/>
        <v>0</v>
      </c>
      <c r="E19" s="79">
        <f t="shared" si="1"/>
        <v>0</v>
      </c>
      <c r="F19" s="84">
        <f t="shared" si="2"/>
        <v>0</v>
      </c>
      <c r="G19" s="60"/>
    </row>
    <row r="20" spans="2:7" s="59" customFormat="1" ht="18">
      <c r="B20" s="94" t="s">
        <v>90</v>
      </c>
      <c r="C20" s="98"/>
      <c r="D20" s="71">
        <f t="shared" si="0"/>
        <v>0</v>
      </c>
      <c r="E20" s="79">
        <f t="shared" si="1"/>
        <v>0</v>
      </c>
      <c r="F20" s="84">
        <f t="shared" si="2"/>
        <v>0</v>
      </c>
      <c r="G20" s="60"/>
    </row>
    <row r="21" spans="2:7" s="59" customFormat="1" ht="18">
      <c r="B21" s="94" t="s">
        <v>91</v>
      </c>
      <c r="C21" s="98"/>
      <c r="D21" s="71">
        <f t="shared" si="0"/>
        <v>0</v>
      </c>
      <c r="E21" s="79">
        <f t="shared" si="1"/>
        <v>0</v>
      </c>
      <c r="F21" s="84">
        <f t="shared" si="2"/>
        <v>0</v>
      </c>
      <c r="G21" s="60"/>
    </row>
    <row r="22" spans="2:7" s="59" customFormat="1" ht="18">
      <c r="B22" s="94" t="s">
        <v>92</v>
      </c>
      <c r="C22" s="98"/>
      <c r="D22" s="71">
        <f t="shared" si="0"/>
        <v>0</v>
      </c>
      <c r="E22" s="79">
        <f t="shared" si="1"/>
        <v>0</v>
      </c>
      <c r="F22" s="84">
        <f t="shared" si="2"/>
        <v>0</v>
      </c>
      <c r="G22" s="60"/>
    </row>
    <row r="23" spans="2:7" s="59" customFormat="1" ht="18">
      <c r="B23" s="94" t="s">
        <v>93</v>
      </c>
      <c r="C23" s="98"/>
      <c r="D23" s="71">
        <f t="shared" si="0"/>
        <v>0</v>
      </c>
      <c r="E23" s="79">
        <f t="shared" si="1"/>
        <v>0</v>
      </c>
      <c r="F23" s="84">
        <f t="shared" si="2"/>
        <v>0</v>
      </c>
      <c r="G23" s="60"/>
    </row>
    <row r="24" spans="2:7" s="59" customFormat="1" ht="18">
      <c r="B24" s="94" t="s">
        <v>94</v>
      </c>
      <c r="C24" s="98"/>
      <c r="D24" s="71">
        <f t="shared" si="0"/>
        <v>0</v>
      </c>
      <c r="E24" s="79">
        <f t="shared" si="1"/>
        <v>0</v>
      </c>
      <c r="F24" s="84">
        <f t="shared" si="2"/>
        <v>0</v>
      </c>
      <c r="G24" s="60"/>
    </row>
    <row r="25" spans="2:7" s="59" customFormat="1" ht="18">
      <c r="B25" s="94" t="s">
        <v>95</v>
      </c>
      <c r="C25" s="98"/>
      <c r="D25" s="71">
        <f t="shared" si="0"/>
        <v>0</v>
      </c>
      <c r="E25" s="79">
        <f t="shared" si="1"/>
        <v>0</v>
      </c>
      <c r="F25" s="84">
        <f t="shared" si="2"/>
        <v>0</v>
      </c>
      <c r="G25" s="60"/>
    </row>
    <row r="26" spans="2:7" s="59" customFormat="1" ht="18">
      <c r="B26" s="94" t="s">
        <v>96</v>
      </c>
      <c r="C26" s="98"/>
      <c r="D26" s="71">
        <f t="shared" si="0"/>
        <v>0</v>
      </c>
      <c r="E26" s="79">
        <f t="shared" si="1"/>
        <v>0</v>
      </c>
      <c r="F26" s="84">
        <f t="shared" si="2"/>
        <v>0</v>
      </c>
      <c r="G26" s="60"/>
    </row>
    <row r="27" spans="2:7" s="59" customFormat="1" ht="18">
      <c r="B27" s="94" t="s">
        <v>97</v>
      </c>
      <c r="C27" s="98"/>
      <c r="D27" s="71">
        <f t="shared" si="0"/>
        <v>0</v>
      </c>
      <c r="E27" s="79">
        <f t="shared" si="1"/>
        <v>0</v>
      </c>
      <c r="F27" s="84">
        <f t="shared" si="2"/>
        <v>0</v>
      </c>
      <c r="G27" s="60"/>
    </row>
    <row r="28" spans="2:7" s="59" customFormat="1" ht="18">
      <c r="B28" s="94" t="s">
        <v>98</v>
      </c>
      <c r="C28" s="98"/>
      <c r="D28" s="71">
        <f t="shared" si="0"/>
        <v>0</v>
      </c>
      <c r="E28" s="79">
        <f t="shared" si="1"/>
        <v>0</v>
      </c>
      <c r="F28" s="84">
        <f t="shared" si="2"/>
        <v>0</v>
      </c>
      <c r="G28" s="60"/>
    </row>
    <row r="29" spans="2:7" s="59" customFormat="1" ht="18">
      <c r="B29" s="94" t="s">
        <v>99</v>
      </c>
      <c r="C29" s="98"/>
      <c r="D29" s="71">
        <f t="shared" si="0"/>
        <v>0</v>
      </c>
      <c r="E29" s="79">
        <f t="shared" si="1"/>
        <v>0</v>
      </c>
      <c r="F29" s="84">
        <f t="shared" si="2"/>
        <v>0</v>
      </c>
      <c r="G29" s="60"/>
    </row>
    <row r="30" spans="2:7" s="59" customFormat="1" ht="18">
      <c r="B30" s="94" t="s">
        <v>100</v>
      </c>
      <c r="C30" s="98"/>
      <c r="D30" s="71">
        <f t="shared" si="0"/>
        <v>0</v>
      </c>
      <c r="E30" s="79">
        <f t="shared" si="1"/>
        <v>0</v>
      </c>
      <c r="F30" s="84">
        <f t="shared" si="2"/>
        <v>0</v>
      </c>
      <c r="G30" s="60"/>
    </row>
    <row r="31" spans="2:7" s="59" customFormat="1" ht="18">
      <c r="B31" s="94" t="s">
        <v>101</v>
      </c>
      <c r="C31" s="98"/>
      <c r="D31" s="71">
        <f t="shared" si="0"/>
        <v>0</v>
      </c>
      <c r="E31" s="79">
        <f t="shared" si="1"/>
        <v>0</v>
      </c>
      <c r="F31" s="84">
        <f t="shared" si="2"/>
        <v>0</v>
      </c>
      <c r="G31" s="60"/>
    </row>
  </sheetData>
  <sheetProtection sheet="1"/>
  <mergeCells count="1">
    <mergeCell ref="B1:I1"/>
  </mergeCells>
  <printOptions/>
  <pageMargins left="0.7875" right="0.7875" top="0.9840277777777777"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8"/>
  <sheetViews>
    <sheetView showGridLines="0" zoomScale="70" zoomScaleNormal="70" workbookViewId="0" topLeftCell="A1">
      <selection activeCell="B4" sqref="B4"/>
    </sheetView>
  </sheetViews>
  <sheetFormatPr defaultColWidth="11.421875" defaultRowHeight="52.5" customHeight="1"/>
  <cols>
    <col min="1" max="1" width="27.00390625" style="0" customWidth="1"/>
    <col min="2" max="2" width="13.8515625" style="0" customWidth="1"/>
    <col min="5" max="8" width="13.421875" style="0" customWidth="1"/>
    <col min="9" max="9" width="13.140625" style="0" customWidth="1"/>
  </cols>
  <sheetData>
    <row r="1" spans="1:11" ht="25.5" customHeight="1">
      <c r="A1" s="104" t="s">
        <v>110</v>
      </c>
      <c r="K1" s="1"/>
    </row>
    <row r="2" spans="1:11" ht="69.75" customHeight="1">
      <c r="A2" s="105" t="s">
        <v>111</v>
      </c>
      <c r="B2" s="105"/>
      <c r="C2" s="105"/>
      <c r="D2" s="105"/>
      <c r="E2" s="105"/>
      <c r="F2" s="105"/>
      <c r="G2" s="105"/>
      <c r="H2" s="105"/>
      <c r="I2" s="105"/>
      <c r="J2" s="105"/>
      <c r="K2" s="1"/>
    </row>
    <row r="3" spans="1:11" ht="13.5" customHeight="1">
      <c r="A3" s="4"/>
      <c r="B3" s="1"/>
      <c r="J3" s="1"/>
      <c r="K3" s="1"/>
    </row>
    <row r="4" spans="1:11" ht="62.25" customHeight="1">
      <c r="A4" s="4"/>
      <c r="B4" s="106"/>
      <c r="C4" s="107"/>
      <c r="D4" s="108"/>
      <c r="E4" s="109" t="s">
        <v>112</v>
      </c>
      <c r="F4" s="110">
        <f>B4+C4+D4</f>
        <v>0</v>
      </c>
      <c r="J4" s="1"/>
      <c r="K4" s="1"/>
    </row>
    <row r="5" spans="1:11" ht="62.25" customHeight="1">
      <c r="A5" s="1"/>
      <c r="B5" s="111"/>
      <c r="C5" s="112"/>
      <c r="D5" s="113"/>
      <c r="E5" s="109" t="s">
        <v>112</v>
      </c>
      <c r="F5" s="110">
        <f>B5+C5+D5</f>
        <v>0</v>
      </c>
      <c r="J5" s="1"/>
      <c r="K5" s="1"/>
    </row>
    <row r="6" spans="1:11" ht="62.25" customHeight="1">
      <c r="A6" s="1"/>
      <c r="B6" s="114"/>
      <c r="C6" s="115"/>
      <c r="D6" s="116"/>
      <c r="E6" s="109" t="s">
        <v>112</v>
      </c>
      <c r="F6" s="110">
        <f>B6+C6+D6</f>
        <v>0</v>
      </c>
      <c r="J6" s="1"/>
      <c r="K6" s="1"/>
    </row>
    <row r="7" spans="1:11" ht="62.25" customHeight="1">
      <c r="A7" s="1"/>
      <c r="B7" s="109" t="s">
        <v>113</v>
      </c>
      <c r="C7" s="109" t="s">
        <v>113</v>
      </c>
      <c r="D7" s="109" t="s">
        <v>113</v>
      </c>
      <c r="E7" s="109"/>
      <c r="F7" s="117"/>
      <c r="J7" s="1"/>
      <c r="K7" s="1"/>
    </row>
    <row r="8" spans="1:11" ht="62.25" customHeight="1">
      <c r="A8" s="1"/>
      <c r="B8" s="118">
        <f>B4+B5+B6</f>
        <v>0</v>
      </c>
      <c r="C8" s="118">
        <f>C4+C5+C6</f>
        <v>0</v>
      </c>
      <c r="D8" s="118">
        <f>D4+D5+D6</f>
        <v>0</v>
      </c>
      <c r="E8" s="117"/>
      <c r="F8" s="117"/>
      <c r="J8" s="1"/>
      <c r="K8" s="1"/>
    </row>
  </sheetData>
  <sheetProtection sheet="1"/>
  <mergeCells count="1">
    <mergeCell ref="A2:I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K7"/>
  <sheetViews>
    <sheetView showGridLines="0" zoomScale="70" zoomScaleNormal="70" workbookViewId="0" topLeftCell="A1">
      <selection activeCell="A1" sqref="A1"/>
    </sheetView>
  </sheetViews>
  <sheetFormatPr defaultColWidth="11.421875" defaultRowHeight="52.5" customHeight="1"/>
  <cols>
    <col min="1" max="1" width="27.00390625" style="119" customWidth="1"/>
    <col min="2" max="2" width="13.8515625" style="119" customWidth="1"/>
    <col min="3" max="4" width="11.421875" style="119" customWidth="1"/>
    <col min="5" max="8" width="13.421875" style="119" customWidth="1"/>
    <col min="9" max="9" width="13.140625" style="119" customWidth="1"/>
    <col min="10" max="16384" width="11.421875" style="119" customWidth="1"/>
  </cols>
  <sheetData>
    <row r="1" spans="1:11" ht="30" customHeight="1">
      <c r="A1" s="104" t="s">
        <v>110</v>
      </c>
      <c r="K1" s="1"/>
    </row>
    <row r="2" spans="1:11" ht="63.75" customHeight="1">
      <c r="A2" s="105" t="s">
        <v>114</v>
      </c>
      <c r="B2" s="105"/>
      <c r="C2" s="105"/>
      <c r="D2" s="105"/>
      <c r="E2" s="105"/>
      <c r="F2" s="105"/>
      <c r="G2" s="105"/>
      <c r="H2" s="105"/>
      <c r="I2" s="105"/>
      <c r="J2" s="1"/>
      <c r="K2" s="1"/>
    </row>
    <row r="3" spans="1:11" ht="62.25" customHeight="1">
      <c r="A3" s="1"/>
      <c r="B3" s="117"/>
      <c r="C3" s="117"/>
      <c r="D3" s="120"/>
      <c r="E3" s="121"/>
      <c r="F3" s="122">
        <v>6</v>
      </c>
      <c r="G3" s="109" t="s">
        <v>112</v>
      </c>
      <c r="H3" s="123">
        <f>D3+E3+F3</f>
        <v>6</v>
      </c>
      <c r="J3" s="1"/>
      <c r="K3" s="1"/>
    </row>
    <row r="4" spans="1:11" ht="62.25" customHeight="1">
      <c r="A4" s="1"/>
      <c r="B4" s="117"/>
      <c r="C4" s="117"/>
      <c r="D4" s="124">
        <v>3</v>
      </c>
      <c r="E4" s="125">
        <v>8</v>
      </c>
      <c r="F4" s="126"/>
      <c r="G4" s="109" t="s">
        <v>112</v>
      </c>
      <c r="H4" s="123">
        <f>D4+E4+F4</f>
        <v>11</v>
      </c>
      <c r="J4" s="1"/>
      <c r="K4" s="1"/>
    </row>
    <row r="5" spans="1:11" ht="62.25" customHeight="1">
      <c r="A5" s="1"/>
      <c r="B5" s="117"/>
      <c r="C5" s="117"/>
      <c r="D5" s="127"/>
      <c r="E5" s="128"/>
      <c r="F5" s="129"/>
      <c r="G5" s="109" t="s">
        <v>112</v>
      </c>
      <c r="H5" s="123">
        <f>D5+E5+F5</f>
        <v>0</v>
      </c>
      <c r="J5" s="1"/>
      <c r="K5" s="1"/>
    </row>
    <row r="6" spans="1:11" ht="62.25" customHeight="1">
      <c r="A6" s="1"/>
      <c r="B6" s="117"/>
      <c r="C6" s="109" t="s">
        <v>115</v>
      </c>
      <c r="D6" s="109" t="s">
        <v>113</v>
      </c>
      <c r="E6" s="109" t="s">
        <v>113</v>
      </c>
      <c r="F6" s="109" t="s">
        <v>113</v>
      </c>
      <c r="G6" s="109" t="s">
        <v>116</v>
      </c>
      <c r="H6" s="117"/>
      <c r="J6" s="1"/>
      <c r="K6" s="1"/>
    </row>
    <row r="7" spans="1:11" ht="62.25" customHeight="1">
      <c r="A7" s="1"/>
      <c r="B7" s="130">
        <f>D5+E4+F3</f>
        <v>14</v>
      </c>
      <c r="C7" s="117"/>
      <c r="D7" s="131">
        <f>D3+D4+D5</f>
        <v>3</v>
      </c>
      <c r="E7" s="131">
        <f>E3+E4+E5</f>
        <v>8</v>
      </c>
      <c r="F7" s="131">
        <f>F3+F4+F5</f>
        <v>6</v>
      </c>
      <c r="G7" s="117"/>
      <c r="H7" s="130">
        <f>D3+E4+F5</f>
        <v>8</v>
      </c>
      <c r="J7" s="1"/>
      <c r="K7" s="1"/>
    </row>
  </sheetData>
  <sheetProtection sheet="1"/>
  <mergeCells count="1">
    <mergeCell ref="A2:I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K8"/>
  <sheetViews>
    <sheetView showGridLines="0" zoomScale="70" zoomScaleNormal="70" workbookViewId="0" topLeftCell="A1">
      <selection activeCell="C4" sqref="C4"/>
    </sheetView>
  </sheetViews>
  <sheetFormatPr defaultColWidth="11.421875" defaultRowHeight="52.5" customHeight="1"/>
  <cols>
    <col min="1" max="1" width="13.28125" style="0" customWidth="1"/>
    <col min="10" max="10" width="41.7109375" style="0" customWidth="1"/>
  </cols>
  <sheetData>
    <row r="1" spans="1:11" ht="32.25" customHeight="1">
      <c r="A1" s="132" t="s">
        <v>117</v>
      </c>
      <c r="J1" s="1"/>
      <c r="K1" s="1"/>
    </row>
    <row r="2" spans="1:11" ht="75" customHeight="1">
      <c r="A2" s="133" t="s">
        <v>118</v>
      </c>
      <c r="B2" s="133"/>
      <c r="C2" s="133"/>
      <c r="D2" s="133"/>
      <c r="E2" s="133"/>
      <c r="F2" s="133"/>
      <c r="G2" s="133"/>
      <c r="H2" s="133"/>
      <c r="I2" s="133"/>
      <c r="J2" s="1"/>
      <c r="K2" s="1"/>
    </row>
    <row r="3" spans="1:11" ht="52.5" customHeight="1">
      <c r="A3" s="1"/>
      <c r="B3" s="1"/>
      <c r="K3" s="1"/>
    </row>
    <row r="4" spans="1:11" ht="52.5" customHeight="1">
      <c r="A4" s="117"/>
      <c r="B4" s="117"/>
      <c r="C4" s="120"/>
      <c r="D4" s="121"/>
      <c r="E4" s="122">
        <v>3</v>
      </c>
      <c r="F4" s="109" t="s">
        <v>112</v>
      </c>
      <c r="G4" s="123">
        <f>C4*D4*E4</f>
        <v>0</v>
      </c>
      <c r="J4" s="1"/>
      <c r="K4" s="1"/>
    </row>
    <row r="5" spans="1:11" ht="52.5" customHeight="1">
      <c r="A5" s="117"/>
      <c r="B5" s="117"/>
      <c r="C5" s="124">
        <v>6</v>
      </c>
      <c r="D5" s="134"/>
      <c r="E5" s="126"/>
      <c r="F5" s="109" t="s">
        <v>112</v>
      </c>
      <c r="G5" s="123">
        <f>C5*D5*E5</f>
        <v>0</v>
      </c>
      <c r="J5" s="1"/>
      <c r="K5" s="1"/>
    </row>
    <row r="6" spans="1:11" ht="52.5" customHeight="1">
      <c r="A6" s="117"/>
      <c r="B6" s="117"/>
      <c r="C6" s="135">
        <v>5</v>
      </c>
      <c r="D6" s="128"/>
      <c r="E6" s="129"/>
      <c r="F6" s="109" t="s">
        <v>112</v>
      </c>
      <c r="G6" s="123">
        <f>C6*D6*E6</f>
        <v>0</v>
      </c>
      <c r="J6" s="1"/>
      <c r="K6" s="1"/>
    </row>
    <row r="7" spans="1:11" ht="52.5" customHeight="1">
      <c r="A7" s="117"/>
      <c r="B7" s="109" t="s">
        <v>115</v>
      </c>
      <c r="C7" s="109" t="s">
        <v>113</v>
      </c>
      <c r="D7" s="109" t="s">
        <v>113</v>
      </c>
      <c r="E7" s="109" t="s">
        <v>113</v>
      </c>
      <c r="F7" s="109" t="s">
        <v>116</v>
      </c>
      <c r="G7" s="117"/>
      <c r="J7" s="1"/>
      <c r="K7" s="1"/>
    </row>
    <row r="8" spans="1:11" ht="52.5" customHeight="1">
      <c r="A8" s="130">
        <f>C6*D5*E4</f>
        <v>0</v>
      </c>
      <c r="B8" s="117"/>
      <c r="C8" s="131">
        <f>C4*C5*C6</f>
        <v>0</v>
      </c>
      <c r="D8" s="131">
        <f>D4*D5*D6</f>
        <v>0</v>
      </c>
      <c r="E8" s="131">
        <f>E4*E5*E6</f>
        <v>0</v>
      </c>
      <c r="F8" s="117"/>
      <c r="G8" s="130">
        <f>C4*D5*E6</f>
        <v>0</v>
      </c>
      <c r="J8" s="1"/>
      <c r="K8" s="1"/>
    </row>
  </sheetData>
  <sheetProtection sheet="1"/>
  <mergeCells count="1">
    <mergeCell ref="A2:H2"/>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2002-10-15T08:30:26Z</cp:lastPrinted>
  <dcterms:created xsi:type="dcterms:W3CDTF">2000-12-09T16:49:23Z</dcterms:created>
  <dcterms:modified xsi:type="dcterms:W3CDTF">2011-03-10T12:45:02Z</dcterms:modified>
  <cp:category/>
  <cp:version/>
  <cp:contentType/>
  <cp:contentStatus/>
  <cp:revision>6</cp:revision>
</cp:coreProperties>
</file>